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tine\Desktop\pasvertejumi\"/>
    </mc:Choice>
  </mc:AlternateContent>
  <bookViews>
    <workbookView xWindow="0" yWindow="0" windowWidth="26145" windowHeight="10290" tabRatio="754"/>
  </bookViews>
  <sheets>
    <sheet name="1_dati" sheetId="1" r:id="rId1"/>
    <sheet name="MĀC.PR-1.pusg" sheetId="2" r:id="rId2"/>
    <sheet name="D_I" sheetId="3" r:id="rId3"/>
    <sheet name="Māc.PR-2.pusg." sheetId="4" r:id="rId4"/>
    <sheet name="D_II" sheetId="5" r:id="rId5"/>
    <sheet name="KOPĀ_dati" sheetId="6" state="hidden" r:id="rId6"/>
    <sheet name="D_KOPĀ" sheetId="7" r:id="rId7"/>
    <sheet name="2.PIELIKUMS_sekmība" sheetId="8" r:id="rId8"/>
    <sheet name="3.pielik_AUDZIN_gr_izaugsme" sheetId="9" r:id="rId9"/>
    <sheet name="1" sheetId="10" state="hidden" r:id="rId10"/>
    <sheet name="AUDZIN_gr_kavējumi" sheetId="11" r:id="rId11"/>
    <sheet name="4_pielikums_atskaititie" sheetId="12" r:id="rId12"/>
  </sheets>
  <definedNames>
    <definedName name="_xlnm._FilterDatabase" localSheetId="1" hidden="1">'MĀC.PR-1.pusg'!$B$3:$B$42</definedName>
    <definedName name="_xlnm._FilterDatabase" localSheetId="3" hidden="1">'Māc.PR-2.pusg.'!$B$3:$B$42</definedName>
    <definedName name="_xlnm.Print_Area" localSheetId="7">'2.PIELIKUMS_sekmība'!$A$1:$G$7</definedName>
    <definedName name="_xlnm.Print_Area" localSheetId="8">'3.pielik_AUDZIN_gr_izaugsme'!$A$1:$E$9</definedName>
    <definedName name="_xlnm.Print_Area" localSheetId="10">AUDZIN_gr_kavējumi!$A$1:$N$27</definedName>
    <definedName name="_xlnm.Print_Area" localSheetId="1">'MĀC.PR-1.pusg'!$A$1:$M$42</definedName>
    <definedName name="_xlnm.Print_Area" localSheetId="3">'Māc.PR-2.pusg.'!$A$1:$M$42</definedName>
    <definedName name="PrintArea_atskaitijumi">'4_pielikums_atskaititie'!$A$4:$C$18</definedName>
    <definedName name="PrintArea2">'Māc.PR-2.pusg.'!$A$3:$M$42</definedName>
    <definedName name="printArea3">AUDZIN_gr_kavējumi!$A$5:$N$27</definedName>
  </definedNames>
  <calcPr calcId="191029"/>
</workbook>
</file>

<file path=xl/calcChain.xml><?xml version="1.0" encoding="utf-8"?>
<calcChain xmlns="http://schemas.openxmlformats.org/spreadsheetml/2006/main">
  <c r="C16" i="12" l="1"/>
  <c r="C15" i="12"/>
  <c r="C10" i="12"/>
  <c r="C13" i="12" s="1"/>
  <c r="C8" i="12"/>
  <c r="C7" i="12"/>
  <c r="B3" i="12"/>
  <c r="A3" i="12"/>
  <c r="B2" i="12"/>
  <c r="A2" i="12"/>
  <c r="B1" i="12"/>
  <c r="A1" i="12"/>
  <c r="N27" i="11"/>
  <c r="M27" i="11"/>
  <c r="L27" i="11"/>
  <c r="K27" i="11"/>
  <c r="J27" i="11"/>
  <c r="I27" i="11"/>
  <c r="H27" i="11"/>
  <c r="G27" i="11"/>
  <c r="F27" i="11"/>
  <c r="E27" i="11"/>
  <c r="A27" i="11"/>
  <c r="N26" i="11"/>
  <c r="M26" i="11"/>
  <c r="L26" i="11"/>
  <c r="K26" i="11"/>
  <c r="J26" i="11"/>
  <c r="I26" i="11"/>
  <c r="H26" i="11"/>
  <c r="G26" i="11"/>
  <c r="F26" i="11"/>
  <c r="E26" i="11"/>
  <c r="A26" i="11"/>
  <c r="N25" i="11"/>
  <c r="M25" i="11"/>
  <c r="L25" i="11"/>
  <c r="K25" i="11"/>
  <c r="J25" i="11"/>
  <c r="I25" i="11"/>
  <c r="H25" i="11"/>
  <c r="G25" i="11"/>
  <c r="F25" i="11"/>
  <c r="E25" i="11"/>
  <c r="A25" i="11"/>
  <c r="N24" i="11"/>
  <c r="M24" i="11"/>
  <c r="L24" i="11"/>
  <c r="K24" i="11"/>
  <c r="J24" i="11"/>
  <c r="I24" i="11"/>
  <c r="H24" i="11"/>
  <c r="G24" i="11"/>
  <c r="F24" i="11"/>
  <c r="E24" i="11"/>
  <c r="A24" i="11"/>
  <c r="N23" i="11"/>
  <c r="M23" i="11"/>
  <c r="L23" i="11"/>
  <c r="K23" i="11"/>
  <c r="J23" i="11"/>
  <c r="I23" i="11"/>
  <c r="H23" i="11"/>
  <c r="G23" i="11"/>
  <c r="F23" i="11"/>
  <c r="E23" i="11"/>
  <c r="A23" i="11"/>
  <c r="N22" i="11"/>
  <c r="M22" i="11"/>
  <c r="L22" i="11"/>
  <c r="K22" i="11"/>
  <c r="J22" i="11"/>
  <c r="I22" i="11"/>
  <c r="H22" i="11"/>
  <c r="G22" i="11"/>
  <c r="F22" i="11"/>
  <c r="E22" i="11"/>
  <c r="A22" i="11"/>
  <c r="N21" i="11"/>
  <c r="M21" i="11"/>
  <c r="L21" i="11"/>
  <c r="K21" i="11"/>
  <c r="J21" i="11"/>
  <c r="I21" i="11"/>
  <c r="H21" i="11"/>
  <c r="G21" i="11"/>
  <c r="F21" i="11"/>
  <c r="E21" i="11"/>
  <c r="A21" i="11"/>
  <c r="N20" i="11"/>
  <c r="M20" i="11"/>
  <c r="L20" i="11"/>
  <c r="K20" i="11"/>
  <c r="J20" i="11"/>
  <c r="I20" i="11"/>
  <c r="H20" i="11"/>
  <c r="G20" i="11"/>
  <c r="F20" i="11"/>
  <c r="E20" i="11"/>
  <c r="A20" i="11"/>
  <c r="I19" i="11"/>
  <c r="G19" i="11"/>
  <c r="H19" i="11" s="1"/>
  <c r="F19" i="11"/>
  <c r="E19" i="11"/>
  <c r="A19" i="11"/>
  <c r="I18" i="11"/>
  <c r="G18" i="11"/>
  <c r="H18" i="11" s="1"/>
  <c r="F18" i="11"/>
  <c r="E18" i="11"/>
  <c r="A18" i="11"/>
  <c r="I17" i="11"/>
  <c r="G17" i="11"/>
  <c r="H17" i="11" s="1"/>
  <c r="F17" i="11"/>
  <c r="E17" i="11"/>
  <c r="A17" i="11"/>
  <c r="I16" i="11"/>
  <c r="G16" i="11"/>
  <c r="H16" i="11" s="1"/>
  <c r="F16" i="11"/>
  <c r="E16" i="11"/>
  <c r="A16" i="11"/>
  <c r="I15" i="11"/>
  <c r="G15" i="11"/>
  <c r="H15" i="11" s="1"/>
  <c r="F15" i="11"/>
  <c r="E15" i="11"/>
  <c r="A15" i="11"/>
  <c r="I14" i="11"/>
  <c r="G14" i="11"/>
  <c r="H14" i="11" s="1"/>
  <c r="F14" i="11"/>
  <c r="E14" i="11"/>
  <c r="A14" i="11"/>
  <c r="I13" i="11"/>
  <c r="G13" i="11"/>
  <c r="H13" i="11" s="1"/>
  <c r="F13" i="11"/>
  <c r="E13" i="11"/>
  <c r="A13" i="11"/>
  <c r="D12" i="11"/>
  <c r="F12" i="11" s="1"/>
  <c r="C12" i="11"/>
  <c r="I12" i="11" s="1"/>
  <c r="I11" i="11"/>
  <c r="G11" i="11"/>
  <c r="H11" i="11" s="1"/>
  <c r="F11" i="11"/>
  <c r="E11" i="11"/>
  <c r="I10" i="11"/>
  <c r="G10" i="11"/>
  <c r="H10" i="11" s="1"/>
  <c r="F10" i="11"/>
  <c r="E10" i="11"/>
  <c r="I9" i="11"/>
  <c r="G9" i="11"/>
  <c r="H9" i="11" s="1"/>
  <c r="F9" i="11"/>
  <c r="E9" i="11"/>
  <c r="C3" i="11"/>
  <c r="A3" i="11"/>
  <c r="C2" i="11"/>
  <c r="A2" i="11"/>
  <c r="C1" i="11"/>
  <c r="A1" i="11"/>
  <c r="E20" i="10"/>
  <c r="E16" i="10"/>
  <c r="T14" i="10"/>
  <c r="T20" i="10" s="1"/>
  <c r="M14" i="10"/>
  <c r="M20" i="10" s="1"/>
  <c r="F14" i="10"/>
  <c r="F20" i="10" s="1"/>
  <c r="E14" i="10"/>
  <c r="T13" i="10"/>
  <c r="T19" i="10" s="1"/>
  <c r="M13" i="10"/>
  <c r="M19" i="10" s="1"/>
  <c r="F13" i="10"/>
  <c r="F19" i="10" s="1"/>
  <c r="E13" i="10"/>
  <c r="T12" i="10"/>
  <c r="T18" i="10" s="1"/>
  <c r="M12" i="10"/>
  <c r="M18" i="10" s="1"/>
  <c r="F12" i="10"/>
  <c r="F18" i="10" s="1"/>
  <c r="E12" i="10"/>
  <c r="T11" i="10"/>
  <c r="T17" i="10" s="1"/>
  <c r="M11" i="10"/>
  <c r="M17" i="10" s="1"/>
  <c r="F11" i="10"/>
  <c r="F17" i="10" s="1"/>
  <c r="E11" i="10"/>
  <c r="T10" i="10"/>
  <c r="T16" i="10" s="1"/>
  <c r="M10" i="10"/>
  <c r="M16" i="10" s="1"/>
  <c r="K10" i="10"/>
  <c r="J10" i="10"/>
  <c r="I10" i="10"/>
  <c r="F10" i="10"/>
  <c r="F16" i="10" s="1"/>
  <c r="E10" i="10"/>
  <c r="D10" i="10"/>
  <c r="C10" i="10"/>
  <c r="B10" i="10"/>
  <c r="S8" i="10"/>
  <c r="S7" i="10"/>
  <c r="S6" i="10"/>
  <c r="S5" i="10"/>
  <c r="S4" i="10"/>
  <c r="R4" i="10"/>
  <c r="R10" i="10" s="1"/>
  <c r="Q4" i="10"/>
  <c r="Q10" i="10" s="1"/>
  <c r="P4" i="10"/>
  <c r="H4" i="10"/>
  <c r="K16" i="10" s="1"/>
  <c r="A4" i="10"/>
  <c r="B16" i="10" s="1"/>
  <c r="D8" i="9"/>
  <c r="C8" i="9"/>
  <c r="B8" i="9"/>
  <c r="E7" i="9"/>
  <c r="E9" i="9" s="1"/>
  <c r="D7" i="9"/>
  <c r="C7" i="9"/>
  <c r="C3" i="9"/>
  <c r="A3" i="9"/>
  <c r="C2" i="9"/>
  <c r="A2" i="9"/>
  <c r="C1" i="9"/>
  <c r="A1" i="9"/>
  <c r="C6" i="8"/>
  <c r="A6" i="8" s="1"/>
  <c r="C3" i="8"/>
  <c r="A3" i="8"/>
  <c r="C2" i="8"/>
  <c r="A2" i="8"/>
  <c r="C1" i="8"/>
  <c r="A1" i="8"/>
  <c r="A6" i="6"/>
  <c r="A5" i="6"/>
  <c r="A4" i="6"/>
  <c r="A3" i="6"/>
  <c r="I34" i="4"/>
  <c r="G34" i="4"/>
  <c r="E34" i="4"/>
  <c r="C34" i="4"/>
  <c r="K33" i="4"/>
  <c r="J33" i="4"/>
  <c r="H33" i="4"/>
  <c r="F33" i="4"/>
  <c r="D33" i="4"/>
  <c r="A33" i="4"/>
  <c r="K32" i="4"/>
  <c r="J32" i="4"/>
  <c r="H32" i="4"/>
  <c r="F32" i="4"/>
  <c r="D32" i="4"/>
  <c r="A32" i="4"/>
  <c r="K31" i="4"/>
  <c r="J31" i="4"/>
  <c r="H31" i="4"/>
  <c r="F31" i="4"/>
  <c r="D31" i="4"/>
  <c r="A31" i="4"/>
  <c r="K30" i="4"/>
  <c r="J30" i="4"/>
  <c r="H30" i="4"/>
  <c r="F30" i="4"/>
  <c r="D30" i="4"/>
  <c r="A30" i="4"/>
  <c r="K29" i="4"/>
  <c r="J29" i="4"/>
  <c r="H29" i="4"/>
  <c r="F29" i="4"/>
  <c r="D29" i="4"/>
  <c r="A29" i="4"/>
  <c r="K28" i="4"/>
  <c r="J28" i="4"/>
  <c r="H28" i="4"/>
  <c r="F28" i="4"/>
  <c r="D28" i="4"/>
  <c r="A28" i="4"/>
  <c r="K27" i="4"/>
  <c r="J27" i="4"/>
  <c r="H27" i="4"/>
  <c r="F27" i="4"/>
  <c r="D27" i="4"/>
  <c r="A27" i="4"/>
  <c r="K26" i="4"/>
  <c r="J26" i="4"/>
  <c r="H26" i="4"/>
  <c r="F26" i="4"/>
  <c r="D26" i="4"/>
  <c r="A26" i="4"/>
  <c r="K25" i="4"/>
  <c r="J25" i="4"/>
  <c r="H25" i="4"/>
  <c r="F25" i="4"/>
  <c r="D25" i="4"/>
  <c r="A25" i="4"/>
  <c r="K24" i="4"/>
  <c r="J24" i="4"/>
  <c r="H24" i="4"/>
  <c r="F24" i="4"/>
  <c r="D24" i="4"/>
  <c r="A24" i="4"/>
  <c r="K23" i="4"/>
  <c r="J23" i="4"/>
  <c r="H23" i="4"/>
  <c r="F23" i="4"/>
  <c r="D23" i="4"/>
  <c r="A23" i="4"/>
  <c r="K22" i="4"/>
  <c r="J22" i="4"/>
  <c r="H22" i="4"/>
  <c r="F22" i="4"/>
  <c r="D22" i="4"/>
  <c r="A22" i="4"/>
  <c r="K21" i="4"/>
  <c r="J21" i="4"/>
  <c r="H21" i="4"/>
  <c r="F21" i="4"/>
  <c r="D21" i="4"/>
  <c r="A21" i="4"/>
  <c r="K20" i="4"/>
  <c r="J20" i="4"/>
  <c r="H20" i="4"/>
  <c r="F20" i="4"/>
  <c r="D20" i="4"/>
  <c r="A20" i="4"/>
  <c r="K19" i="4"/>
  <c r="J19" i="4"/>
  <c r="H19" i="4"/>
  <c r="F19" i="4"/>
  <c r="D19" i="4"/>
  <c r="A19" i="4"/>
  <c r="K18" i="4"/>
  <c r="J18" i="4"/>
  <c r="H18" i="4"/>
  <c r="F18" i="4"/>
  <c r="D18" i="4"/>
  <c r="A18" i="4"/>
  <c r="K17" i="4"/>
  <c r="J17" i="4"/>
  <c r="H17" i="4"/>
  <c r="F17" i="4"/>
  <c r="D17" i="4"/>
  <c r="A17" i="4"/>
  <c r="K16" i="4"/>
  <c r="J16" i="4"/>
  <c r="H16" i="4"/>
  <c r="F16" i="4"/>
  <c r="D16" i="4"/>
  <c r="A16" i="4"/>
  <c r="J15" i="4"/>
  <c r="H15" i="4"/>
  <c r="F15" i="4"/>
  <c r="D15" i="4"/>
  <c r="A15" i="4"/>
  <c r="J14" i="4"/>
  <c r="H14" i="4"/>
  <c r="F14" i="4"/>
  <c r="D14" i="4"/>
  <c r="A14" i="4"/>
  <c r="K13" i="4"/>
  <c r="J13" i="4" s="1"/>
  <c r="A13" i="4"/>
  <c r="H12" i="4"/>
  <c r="J12" i="4"/>
  <c r="D12" i="4"/>
  <c r="A12" i="4"/>
  <c r="J11" i="4"/>
  <c r="D11" i="4"/>
  <c r="A11" i="4"/>
  <c r="J10" i="4"/>
  <c r="H10" i="4"/>
  <c r="F10" i="4"/>
  <c r="D10" i="4"/>
  <c r="A10" i="4"/>
  <c r="H9" i="4"/>
  <c r="A9" i="4"/>
  <c r="D8" i="4"/>
  <c r="F8" i="4"/>
  <c r="A8" i="4"/>
  <c r="F7" i="4"/>
  <c r="D7" i="4"/>
  <c r="A7" i="4"/>
  <c r="D6" i="4"/>
  <c r="A6" i="4"/>
  <c r="A3" i="4"/>
  <c r="E2" i="4"/>
  <c r="A2" i="4"/>
  <c r="E1" i="4"/>
  <c r="A1" i="4"/>
  <c r="I34" i="2"/>
  <c r="G34" i="2"/>
  <c r="E34" i="2"/>
  <c r="C34" i="2"/>
  <c r="K33" i="2"/>
  <c r="J33" i="2"/>
  <c r="H33" i="2"/>
  <c r="F33" i="2"/>
  <c r="D33" i="2"/>
  <c r="A33" i="2"/>
  <c r="K32" i="2"/>
  <c r="J32" i="2"/>
  <c r="H32" i="2"/>
  <c r="F32" i="2"/>
  <c r="D32" i="2"/>
  <c r="A32" i="2"/>
  <c r="K31" i="2"/>
  <c r="J31" i="2"/>
  <c r="H31" i="2"/>
  <c r="F31" i="2"/>
  <c r="D31" i="2"/>
  <c r="A31" i="2"/>
  <c r="K30" i="2"/>
  <c r="J30" i="2"/>
  <c r="H30" i="2"/>
  <c r="F30" i="2"/>
  <c r="D30" i="2"/>
  <c r="A30" i="2"/>
  <c r="K29" i="2"/>
  <c r="J29" i="2"/>
  <c r="H29" i="2"/>
  <c r="F29" i="2"/>
  <c r="D29" i="2"/>
  <c r="A29" i="2"/>
  <c r="K28" i="2"/>
  <c r="J28" i="2"/>
  <c r="H28" i="2"/>
  <c r="F28" i="2"/>
  <c r="D28" i="2"/>
  <c r="A28" i="2"/>
  <c r="K27" i="2"/>
  <c r="J27" i="2"/>
  <c r="H27" i="2"/>
  <c r="F27" i="2"/>
  <c r="D27" i="2"/>
  <c r="A27" i="2"/>
  <c r="K26" i="2"/>
  <c r="J26" i="2"/>
  <c r="H26" i="2"/>
  <c r="F26" i="2"/>
  <c r="D26" i="2"/>
  <c r="A26" i="2"/>
  <c r="K25" i="2"/>
  <c r="J25" i="2"/>
  <c r="H25" i="2"/>
  <c r="F25" i="2"/>
  <c r="D25" i="2"/>
  <c r="A25" i="2"/>
  <c r="K24" i="2"/>
  <c r="J24" i="2"/>
  <c r="H24" i="2"/>
  <c r="F24" i="2"/>
  <c r="D24" i="2"/>
  <c r="A24" i="2"/>
  <c r="K23" i="2"/>
  <c r="J23" i="2"/>
  <c r="H23" i="2"/>
  <c r="F23" i="2"/>
  <c r="D23" i="2"/>
  <c r="A23" i="2"/>
  <c r="K22" i="2"/>
  <c r="J22" i="2"/>
  <c r="H22" i="2"/>
  <c r="F22" i="2"/>
  <c r="D22" i="2"/>
  <c r="A22" i="2"/>
  <c r="K21" i="2"/>
  <c r="J21" i="2"/>
  <c r="H21" i="2"/>
  <c r="F21" i="2"/>
  <c r="D21" i="2"/>
  <c r="A21" i="2"/>
  <c r="K20" i="2"/>
  <c r="J20" i="2"/>
  <c r="H20" i="2"/>
  <c r="F20" i="2"/>
  <c r="D20" i="2"/>
  <c r="A20" i="2"/>
  <c r="K19" i="2"/>
  <c r="J19" i="2"/>
  <c r="H19" i="2"/>
  <c r="F19" i="2"/>
  <c r="D19" i="2"/>
  <c r="A19" i="2"/>
  <c r="K18" i="2"/>
  <c r="J18" i="2"/>
  <c r="H18" i="2"/>
  <c r="F18" i="2"/>
  <c r="D18" i="2"/>
  <c r="A18" i="2"/>
  <c r="K17" i="2"/>
  <c r="J17" i="2"/>
  <c r="H17" i="2"/>
  <c r="F17" i="2"/>
  <c r="D17" i="2"/>
  <c r="A17" i="2"/>
  <c r="K16" i="2"/>
  <c r="J16" i="2"/>
  <c r="H16" i="2"/>
  <c r="F16" i="2"/>
  <c r="D16" i="2"/>
  <c r="A16" i="2"/>
  <c r="K15" i="2"/>
  <c r="J15" i="2"/>
  <c r="H15" i="2"/>
  <c r="F15" i="2"/>
  <c r="D15" i="2"/>
  <c r="A15" i="2"/>
  <c r="J14" i="2"/>
  <c r="H14" i="2"/>
  <c r="F14" i="2"/>
  <c r="D14" i="2"/>
  <c r="A14" i="2"/>
  <c r="J13" i="2"/>
  <c r="H13" i="2"/>
  <c r="F13" i="2"/>
  <c r="D13" i="2"/>
  <c r="A13" i="2"/>
  <c r="J12" i="2"/>
  <c r="F12" i="2"/>
  <c r="D12" i="2"/>
  <c r="A12" i="2"/>
  <c r="J11" i="2"/>
  <c r="H11" i="2"/>
  <c r="F11" i="2"/>
  <c r="D11" i="2"/>
  <c r="A11" i="2"/>
  <c r="J10" i="2"/>
  <c r="A10" i="2"/>
  <c r="F9" i="2"/>
  <c r="A9" i="2"/>
  <c r="J8" i="2"/>
  <c r="A8" i="2"/>
  <c r="F7" i="2"/>
  <c r="J7" i="2"/>
  <c r="A7" i="2"/>
  <c r="J6" i="2"/>
  <c r="A6" i="2"/>
  <c r="A3" i="2"/>
  <c r="E2" i="2"/>
  <c r="A2" i="2"/>
  <c r="E1" i="2"/>
  <c r="A1" i="2"/>
  <c r="C9" i="9" l="1"/>
  <c r="D9" i="9"/>
  <c r="D13" i="4"/>
  <c r="F13" i="4"/>
  <c r="H13" i="4"/>
  <c r="F12" i="4"/>
  <c r="F11" i="4"/>
  <c r="H11" i="4"/>
  <c r="K34" i="4"/>
  <c r="D42" i="4" s="1"/>
  <c r="C7" i="6" s="1"/>
  <c r="H7" i="4"/>
  <c r="J7" i="4"/>
  <c r="F6" i="4"/>
  <c r="H6" i="4"/>
  <c r="J6" i="4"/>
  <c r="H12" i="2"/>
  <c r="D10" i="2"/>
  <c r="F10" i="2"/>
  <c r="H10" i="2"/>
  <c r="H7" i="2"/>
  <c r="E7" i="8"/>
  <c r="B7" i="8"/>
  <c r="F7" i="8"/>
  <c r="S17" i="10"/>
  <c r="H8" i="4"/>
  <c r="F9" i="4"/>
  <c r="A10" i="10"/>
  <c r="H16" i="10"/>
  <c r="L20" i="10"/>
  <c r="D7" i="11"/>
  <c r="G12" i="11"/>
  <c r="H12" i="11" s="1"/>
  <c r="C12" i="12"/>
  <c r="S10" i="10" s="1"/>
  <c r="D7" i="2"/>
  <c r="J8" i="4"/>
  <c r="J9" i="4"/>
  <c r="Q16" i="10"/>
  <c r="E19" i="10"/>
  <c r="M12" i="11"/>
  <c r="C18" i="12"/>
  <c r="S16" i="10"/>
  <c r="S20" i="10"/>
  <c r="D6" i="2"/>
  <c r="C16" i="10"/>
  <c r="E17" i="10"/>
  <c r="D8" i="2"/>
  <c r="H9" i="2"/>
  <c r="L16" i="10"/>
  <c r="L18" i="10"/>
  <c r="S19" i="10"/>
  <c r="F8" i="2"/>
  <c r="J9" i="2"/>
  <c r="D9" i="4"/>
  <c r="G7" i="8"/>
  <c r="P10" i="10"/>
  <c r="D16" i="10"/>
  <c r="M17" i="11"/>
  <c r="H8" i="2"/>
  <c r="H10" i="10"/>
  <c r="O16" i="10"/>
  <c r="L17" i="10"/>
  <c r="S18" i="10"/>
  <c r="E12" i="11"/>
  <c r="K34" i="2"/>
  <c r="D39" i="2" s="1"/>
  <c r="B4" i="6" s="1"/>
  <c r="O4" i="10"/>
  <c r="O10" i="10" s="1"/>
  <c r="M15" i="11"/>
  <c r="I16" i="10"/>
  <c r="H6" i="2"/>
  <c r="D9" i="2"/>
  <c r="D7" i="8"/>
  <c r="L10" i="10"/>
  <c r="A16" i="10"/>
  <c r="J16" i="10"/>
  <c r="E18" i="10"/>
  <c r="L19" i="10"/>
  <c r="C7" i="11"/>
  <c r="L12" i="11" s="1"/>
  <c r="M11" i="11"/>
  <c r="M16" i="11"/>
  <c r="C17" i="12"/>
  <c r="K14" i="11" s="1"/>
  <c r="F6" i="2"/>
  <c r="C7" i="8"/>
  <c r="R16" i="10"/>
  <c r="J16" i="11" l="1"/>
  <c r="J17" i="11"/>
  <c r="L12" i="10"/>
  <c r="J11" i="11"/>
  <c r="J18" i="11"/>
  <c r="S13" i="10"/>
  <c r="J9" i="11"/>
  <c r="J10" i="11"/>
  <c r="F34" i="4"/>
  <c r="D38" i="4"/>
  <c r="C3" i="6" s="1"/>
  <c r="D34" i="4"/>
  <c r="D39" i="4"/>
  <c r="C4" i="6" s="1"/>
  <c r="E4" i="6" s="1"/>
  <c r="H34" i="4"/>
  <c r="D41" i="4"/>
  <c r="C6" i="6" s="1"/>
  <c r="E6" i="6" s="1"/>
  <c r="D40" i="4"/>
  <c r="C5" i="6" s="1"/>
  <c r="J34" i="4"/>
  <c r="F34" i="2"/>
  <c r="D41" i="2"/>
  <c r="B6" i="6" s="1"/>
  <c r="J12" i="11"/>
  <c r="J19" i="11"/>
  <c r="J15" i="11"/>
  <c r="L14" i="10"/>
  <c r="J14" i="11"/>
  <c r="L13" i="10"/>
  <c r="L11" i="10"/>
  <c r="J13" i="11"/>
  <c r="M19" i="11"/>
  <c r="M7" i="11"/>
  <c r="M18" i="11"/>
  <c r="M13" i="11"/>
  <c r="M10" i="11"/>
  <c r="J7" i="11"/>
  <c r="M14" i="11"/>
  <c r="M9" i="11"/>
  <c r="S11" i="10"/>
  <c r="S12" i="10"/>
  <c r="S14" i="10"/>
  <c r="K18" i="11"/>
  <c r="K12" i="11"/>
  <c r="K13" i="11"/>
  <c r="P16" i="10"/>
  <c r="K17" i="11"/>
  <c r="K16" i="11"/>
  <c r="K11" i="11"/>
  <c r="K19" i="11"/>
  <c r="K9" i="11"/>
  <c r="L14" i="11"/>
  <c r="L7" i="11"/>
  <c r="L13" i="11"/>
  <c r="I7" i="11"/>
  <c r="L19" i="11"/>
  <c r="L16" i="11"/>
  <c r="L11" i="11"/>
  <c r="L18" i="11"/>
  <c r="L10" i="11"/>
  <c r="L15" i="11"/>
  <c r="G7" i="11"/>
  <c r="H7" i="11" s="1"/>
  <c r="L9" i="11"/>
  <c r="L17" i="11"/>
  <c r="E7" i="11"/>
  <c r="F7" i="11"/>
  <c r="D38" i="2"/>
  <c r="B3" i="6" s="1"/>
  <c r="D40" i="2"/>
  <c r="B5" i="6" s="1"/>
  <c r="J34" i="2"/>
  <c r="D34" i="2"/>
  <c r="D42" i="2"/>
  <c r="B7" i="6" s="1"/>
  <c r="H34" i="2"/>
  <c r="K15" i="11"/>
  <c r="K10" i="11"/>
  <c r="D6" i="6" l="1"/>
  <c r="D4" i="6"/>
  <c r="D3" i="6"/>
  <c r="E5" i="6"/>
  <c r="E3" i="6"/>
  <c r="D5" i="6"/>
  <c r="N11" i="11"/>
  <c r="K7" i="11"/>
  <c r="N15" i="11"/>
  <c r="N17" i="11"/>
  <c r="N7" i="11"/>
  <c r="N19" i="11"/>
  <c r="N9" i="11"/>
  <c r="N10" i="11"/>
  <c r="N13" i="11"/>
  <c r="N16" i="11"/>
  <c r="N18" i="11"/>
  <c r="N14" i="11"/>
  <c r="D7" i="6"/>
  <c r="E7" i="6"/>
  <c r="N12" i="11"/>
</calcChain>
</file>

<file path=xl/comments1.xml><?xml version="1.0" encoding="utf-8"?>
<comments xmlns="http://schemas.openxmlformats.org/spreadsheetml/2006/main">
  <authors>
    <author>Inguna</author>
  </authors>
  <commentList>
    <comment ref="F5" authorId="0" shapeId="0">
      <text>
        <r>
          <rPr>
            <b/>
            <sz val="9"/>
            <color indexed="81"/>
            <rFont val="Tahoma"/>
            <family val="2"/>
            <charset val="186"/>
          </rPr>
          <t>Inguna:</t>
        </r>
        <r>
          <rPr>
            <sz val="9"/>
            <color indexed="81"/>
            <rFont val="Tahoma"/>
            <family val="2"/>
            <charset val="186"/>
          </rPr>
          <t xml:space="preserve">
par tik stundām izmainījies, salīdzinot ar 1.semestri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  <charset val="186"/>
          </rPr>
          <t>Inguna:</t>
        </r>
        <r>
          <rPr>
            <sz val="9"/>
            <color indexed="81"/>
            <rFont val="Tahoma"/>
            <family val="2"/>
            <charset val="186"/>
          </rPr>
          <t xml:space="preserve">
tik % sastāda salīdzinot ar 1.semestri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  <charset val="186"/>
          </rPr>
          <t>Inguna:</t>
        </r>
        <r>
          <rPr>
            <sz val="9"/>
            <color indexed="81"/>
            <rFont val="Tahoma"/>
            <family val="2"/>
            <charset val="186"/>
          </rPr>
          <t xml:space="preserve">
par tik % izmainījies salīdzinot ar 1.semestri</t>
        </r>
      </text>
    </comment>
  </commentList>
</comments>
</file>

<file path=xl/sharedStrings.xml><?xml version="1.0" encoding="utf-8"?>
<sst xmlns="http://schemas.openxmlformats.org/spreadsheetml/2006/main" count="212" uniqueCount="117">
  <si>
    <t>Skolotāja vārds, uzvārds</t>
  </si>
  <si>
    <t>Mācību gads</t>
  </si>
  <si>
    <t>Audzināmā grupa</t>
  </si>
  <si>
    <t>1.diagrammas virsraksts</t>
  </si>
  <si>
    <t>2.diagrammas virsraksts</t>
  </si>
  <si>
    <t>3.diagrammas virsraksts</t>
  </si>
  <si>
    <t>Nr.</t>
  </si>
  <si>
    <t>Grupa</t>
  </si>
  <si>
    <t>Apguves līmenis</t>
  </si>
  <si>
    <t>Izglītojamie grupā</t>
  </si>
  <si>
    <t>mācību priekšmets</t>
  </si>
  <si>
    <t>semestris</t>
  </si>
  <si>
    <t>Nepietiekams 
1- 3 balles</t>
  </si>
  <si>
    <t>Procenti</t>
  </si>
  <si>
    <t>Pietiekams 
4 - 5 balles</t>
  </si>
  <si>
    <t>Optimāls 
6 - 8 balles</t>
  </si>
  <si>
    <t>Izcils 
9 - 10 balles</t>
  </si>
  <si>
    <t>aa</t>
  </si>
  <si>
    <t>kopā</t>
  </si>
  <si>
    <t>Apguves līmeņu kopsavilkums</t>
  </si>
  <si>
    <t xml:space="preserve">Apguves līmenis </t>
  </si>
  <si>
    <t xml:space="preserve">Skolēnu procentuālais sastāvs </t>
  </si>
  <si>
    <t>Nepietiekams</t>
  </si>
  <si>
    <t>Pietiekams</t>
  </si>
  <si>
    <t>Optimāls</t>
  </si>
  <si>
    <t>Izcils</t>
  </si>
  <si>
    <t>Audzēkņu skaits</t>
  </si>
  <si>
    <t>a</t>
  </si>
  <si>
    <t>Skolēnu apguves līmeņu sadalījums</t>
  </si>
  <si>
    <t>Skolēnu procentuālais sadalījums</t>
  </si>
  <si>
    <t>Skolēnu vērtējumu procentuālais sadalījums</t>
  </si>
  <si>
    <t>I pusgads</t>
  </si>
  <si>
    <t>II pusgads</t>
  </si>
  <si>
    <t>II/I</t>
  </si>
  <si>
    <r>
      <rPr>
        <sz val="10"/>
        <rFont val="Calibri"/>
        <family val="2"/>
        <charset val="186"/>
      </rPr>
      <t>∆</t>
    </r>
    <r>
      <rPr>
        <sz val="10"/>
        <rFont val="Arial"/>
        <family val="2"/>
        <charset val="186"/>
      </rPr>
      <t xml:space="preserve"> %p, skaits</t>
    </r>
  </si>
  <si>
    <t>audzēkņu skaits grupā gada beigās</t>
  </si>
  <si>
    <t>sekmīgo audzēkņu skaits</t>
  </si>
  <si>
    <t>nesekmīgo audzēkņu skaits</t>
  </si>
  <si>
    <t>tai skaitā</t>
  </si>
  <si>
    <t>1 priekšmetā</t>
  </si>
  <si>
    <t>2 priekšmetos</t>
  </si>
  <si>
    <t>3 priekšmetos</t>
  </si>
  <si>
    <t>vairāk kā 3 priekšmetos</t>
  </si>
  <si>
    <t>sekmības/nesekmības līmenis</t>
  </si>
  <si>
    <t>Gada sākumā
(1.semestra sākums)</t>
  </si>
  <si>
    <t>Pusgadā
(1.semestra beigas - 2.semestra sākums)</t>
  </si>
  <si>
    <t>Gada beigās
(2.semestra beigās)</t>
  </si>
  <si>
    <t>Gadā</t>
  </si>
  <si>
    <t xml:space="preserve">Grupas vidējais vērtējums </t>
  </si>
  <si>
    <t>Grupas absolūtā izaugsme</t>
  </si>
  <si>
    <t>Izaugsmes iespēja</t>
  </si>
  <si>
    <t>Izaugsmes realizācija;%</t>
  </si>
  <si>
    <t>1.semestrī</t>
  </si>
  <si>
    <t>2.semestrī</t>
  </si>
  <si>
    <t>situācijas izmaiņa</t>
  </si>
  <si>
    <t>Grupas kopējais kavējumu skaits mācību priekšmetos 1.semestrī</t>
  </si>
  <si>
    <t>t.sk. pēc kavējumu iemesliem</t>
  </si>
  <si>
    <t xml:space="preserve">Slimība </t>
  </si>
  <si>
    <t>Sociāli-ekonomiskie</t>
  </si>
  <si>
    <t>Nepamatoti iemesli</t>
  </si>
  <si>
    <t>Citi (norādīt, kādi)</t>
  </si>
  <si>
    <t xml:space="preserve">Grupas kopējais kavējumu skaits uz 1 audzēkni </t>
  </si>
  <si>
    <t>Kavējumu skaits uz 1 audzēkni slimības dēļ</t>
  </si>
  <si>
    <t>Kavējumu skaits uz 1 audzēkni  sociāli-ekonomisko apstākļu dēļ</t>
  </si>
  <si>
    <t>Kavējumu skaits uz 1 audzēkni  nepamatotu iemeslu dēļ</t>
  </si>
  <si>
    <t>Kavējumu skaits uz 1 audzēkni citu iemeslu dēļ</t>
  </si>
  <si>
    <t>Grupas kopējais kavējumu līmenis</t>
  </si>
  <si>
    <t>Kavējumu līmenis slimības dēļ</t>
  </si>
  <si>
    <t>Kavējumu līmenis sociāli-ekonomisko apstākļu dēļ</t>
  </si>
  <si>
    <t>Kavējumu līmenis nepamatotu iemeslu dēļ</t>
  </si>
  <si>
    <t>Kavējumu līmenis citu iemeslu dēļ</t>
  </si>
  <si>
    <t xml:space="preserve">Grupas kopējais kavējumu skaits mācību priekšmetos </t>
  </si>
  <si>
    <t xml:space="preserve">Kavēto stundu skaits </t>
  </si>
  <si>
    <t>Kavējumu absolūtā izmaiņa; st</t>
  </si>
  <si>
    <t>Kavējumu augšanas temps; %</t>
  </si>
  <si>
    <t>Kavējumu pieauguma temps; %</t>
  </si>
  <si>
    <t xml:space="preserve">Grupas  kavēto stundu skaits uz 1 audzēkni </t>
  </si>
  <si>
    <t>Grupas  kavējumu līmenis; %</t>
  </si>
  <si>
    <t>1.sem</t>
  </si>
  <si>
    <t>2.sem</t>
  </si>
  <si>
    <t>gadā</t>
  </si>
  <si>
    <t>t.sk. pēc kavējumu iemesliem:</t>
  </si>
  <si>
    <t>Citi, t.sk. (norādīt, kādi):</t>
  </si>
  <si>
    <t>bb</t>
  </si>
  <si>
    <t>cc</t>
  </si>
  <si>
    <t>dd</t>
  </si>
  <si>
    <t>ee</t>
  </si>
  <si>
    <t>ff</t>
  </si>
  <si>
    <t>ll</t>
  </si>
  <si>
    <t>Audzēkņu skaits semestra sākumā</t>
  </si>
  <si>
    <t>Audzēkņu skaits semestra beigās</t>
  </si>
  <si>
    <t>Vidējais audzēkņu skaits 1. semestrī</t>
  </si>
  <si>
    <t>Atskaitījuma līmenis 1.semestrī (%)</t>
  </si>
  <si>
    <t>Vidējais audzēkņu skaits 2. semestrī</t>
  </si>
  <si>
    <t>Atskaitījuma līmenis 2.semestrī (%)</t>
  </si>
  <si>
    <t>Audzēkņu skaits gada sākumā</t>
  </si>
  <si>
    <t>Audzēkņu skaits gada beigās</t>
  </si>
  <si>
    <t>Vidējais audzēkņu skaits gadā</t>
  </si>
  <si>
    <t>Atskaitījuma līmenis gadā (%)</t>
  </si>
  <si>
    <t>Zane Lapa</t>
  </si>
  <si>
    <t>2. Bc</t>
  </si>
  <si>
    <t xml:space="preserve">1A </t>
  </si>
  <si>
    <t>1B</t>
  </si>
  <si>
    <t>Matemātika</t>
  </si>
  <si>
    <t>2A</t>
  </si>
  <si>
    <t>3In</t>
  </si>
  <si>
    <t>2D</t>
  </si>
  <si>
    <t>1Bc</t>
  </si>
  <si>
    <t>1T</t>
  </si>
  <si>
    <t>3t</t>
  </si>
  <si>
    <t>3ad</t>
  </si>
  <si>
    <t>1A</t>
  </si>
  <si>
    <t>1t</t>
  </si>
  <si>
    <t>PIKC "Rēzeknes tehnikums"  skolotāja darba rezultātu analīze par 1. pusgadu</t>
  </si>
  <si>
    <t>PIKC «Rēzeknes  tehnikums» skolotāja  darba  rezultātu analīze par 2.pusgadu</t>
  </si>
  <si>
    <t xml:space="preserve">PIKC «Rēzeknes tehnikums » audzēkņu apguves līmeņu salīdzinājums pa mācību pusgadiem </t>
  </si>
  <si>
    <t xml:space="preserve">2019./2020.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</si>
</sst>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%"/>
  </numFmts>
  <fonts count="33" x14ac:knownFonts="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4"/>
      <name val="Arial Narrow"/>
      <family val="2"/>
      <charset val="186"/>
    </font>
    <font>
      <b/>
      <sz val="14"/>
      <color rgb="FF7030A0"/>
      <name val="Arial Narrow"/>
      <family val="2"/>
      <charset val="186"/>
    </font>
    <font>
      <b/>
      <sz val="14"/>
      <name val="Arial Narrow"/>
      <family val="2"/>
      <charset val="186"/>
    </font>
    <font>
      <b/>
      <i/>
      <sz val="14"/>
      <name val="Arial Narrow"/>
      <family val="2"/>
      <charset val="186"/>
    </font>
    <font>
      <sz val="12"/>
      <name val="Arial Narrow"/>
      <family val="2"/>
      <charset val="186"/>
    </font>
    <font>
      <b/>
      <sz val="12"/>
      <name val="Arial Narrow"/>
      <family val="2"/>
      <charset val="186"/>
    </font>
    <font>
      <sz val="10"/>
      <name val="Arial"/>
      <family val="2"/>
    </font>
    <font>
      <b/>
      <sz val="12"/>
      <color theme="3"/>
      <name val="Arial Narrow"/>
      <family val="2"/>
      <charset val="186"/>
    </font>
    <font>
      <b/>
      <sz val="10"/>
      <name val="Arial Narrow"/>
      <family val="2"/>
      <charset val="186"/>
    </font>
    <font>
      <b/>
      <sz val="14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0"/>
      <name val="Calibri"/>
      <family val="2"/>
      <charset val="186"/>
    </font>
    <font>
      <b/>
      <sz val="11"/>
      <name val="Arial Narrow"/>
      <family val="2"/>
      <charset val="186"/>
    </font>
    <font>
      <b/>
      <sz val="14"/>
      <color rgb="FF006100"/>
      <name val="Arial Narrow"/>
      <family val="2"/>
      <charset val="186"/>
    </font>
    <font>
      <b/>
      <sz val="14"/>
      <color theme="1"/>
      <name val="Arial Narrow"/>
      <family val="2"/>
      <charset val="186"/>
    </font>
    <font>
      <sz val="16"/>
      <name val="Arial Narrow"/>
      <family val="2"/>
      <charset val="186"/>
    </font>
    <font>
      <b/>
      <sz val="16"/>
      <name val="Arial Narrow"/>
      <family val="2"/>
      <charset val="186"/>
    </font>
    <font>
      <b/>
      <sz val="10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b/>
      <i/>
      <sz val="16"/>
      <name val="Arial Narrow"/>
      <family val="2"/>
      <charset val="186"/>
    </font>
    <font>
      <sz val="11"/>
      <name val="Arial Narrow"/>
      <family val="2"/>
      <charset val="186"/>
    </font>
    <font>
      <b/>
      <sz val="14"/>
      <color rgb="FFC00000"/>
      <name val="Arial Narrow"/>
      <family val="2"/>
      <charset val="186"/>
    </font>
    <font>
      <sz val="14"/>
      <color rgb="FF00FF00"/>
      <name val="Arial Narrow"/>
      <family val="2"/>
      <charset val="186"/>
    </font>
    <font>
      <b/>
      <sz val="12"/>
      <color rgb="FFC00000"/>
      <name val="Arial Narrow"/>
      <family val="2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C9FFE4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3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theme="0" tint="-0.499984740745262"/>
      </left>
      <right style="thin">
        <color indexed="64"/>
      </right>
      <top style="medium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0" tint="-0.499984740745262"/>
      </top>
      <bottom style="thin">
        <color indexed="64"/>
      </bottom>
      <diagonal/>
    </border>
    <border>
      <left style="thin">
        <color indexed="64"/>
      </left>
      <right style="medium">
        <color theme="0" tint="-0.499984740745262"/>
      </right>
      <top style="medium">
        <color theme="0" tint="-0.499984740745262"/>
      </top>
      <bottom style="thin">
        <color indexed="64"/>
      </bottom>
      <diagonal/>
    </border>
    <border>
      <left style="medium">
        <color theme="0" tint="-0.499984740745262"/>
      </left>
      <right style="thin">
        <color indexed="64"/>
      </right>
      <top style="thin">
        <color indexed="64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0" tint="-0.499984740745262"/>
      </bottom>
      <diagonal/>
    </border>
    <border>
      <left style="thin">
        <color indexed="64"/>
      </left>
      <right style="medium">
        <color theme="0" tint="-0.499984740745262"/>
      </right>
      <top style="thin">
        <color indexed="64"/>
      </top>
      <bottom style="medium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/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ck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ck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B2B2B2"/>
      </bottom>
      <diagonal/>
    </border>
    <border>
      <left style="thick">
        <color rgb="FFB2B2B2"/>
      </left>
      <right style="thin">
        <color rgb="FFB2B2B2"/>
      </right>
      <top style="thick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ck">
        <color rgb="FFB2B2B2"/>
      </top>
      <bottom style="thin">
        <color rgb="FFB2B2B2"/>
      </bottom>
      <diagonal/>
    </border>
    <border>
      <left style="thin">
        <color rgb="FFB2B2B2"/>
      </left>
      <right style="thick">
        <color rgb="FFB2B2B2"/>
      </right>
      <top style="thick">
        <color rgb="FFB2B2B2"/>
      </top>
      <bottom style="thin">
        <color rgb="FFB2B2B2"/>
      </bottom>
      <diagonal/>
    </border>
    <border>
      <left style="thick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rgb="FFB2B2B2"/>
      </left>
      <right/>
      <top style="thin">
        <color rgb="FFB2B2B2"/>
      </top>
      <bottom style="thick">
        <color rgb="FFB2B2B2"/>
      </bottom>
      <diagonal/>
    </border>
    <border>
      <left/>
      <right/>
      <top style="thin">
        <color rgb="FFB2B2B2"/>
      </top>
      <bottom style="thick">
        <color rgb="FFB2B2B2"/>
      </bottom>
      <diagonal/>
    </border>
    <border>
      <left style="thick">
        <color rgb="FFB2B2B2"/>
      </left>
      <right style="thin">
        <color rgb="FFB2B2B2"/>
      </right>
      <top style="thin">
        <color rgb="FFB2B2B2"/>
      </top>
      <bottom style="thick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ck">
        <color rgb="FFB2B2B2"/>
      </bottom>
      <diagonal/>
    </border>
    <border>
      <left style="thin">
        <color rgb="FFB2B2B2"/>
      </left>
      <right style="thick">
        <color rgb="FFB2B2B2"/>
      </right>
      <top style="thin">
        <color rgb="FFB2B2B2"/>
      </top>
      <bottom style="thick">
        <color rgb="FFB2B2B2"/>
      </bottom>
      <diagonal/>
    </border>
    <border diagonalUp="1" diagonalDown="1">
      <left style="thin">
        <color rgb="FF7F7F7F"/>
      </left>
      <right style="thick">
        <color rgb="FFB2B2B2"/>
      </right>
      <top style="thin">
        <color rgb="FFB2B2B2"/>
      </top>
      <bottom style="thin">
        <color rgb="FFB2B2B2"/>
      </bottom>
      <diagonal style="thin">
        <color rgb="FF7F7F7F"/>
      </diagonal>
    </border>
    <border>
      <left style="thin">
        <color rgb="FFB2B2B2"/>
      </left>
      <right style="thick">
        <color rgb="FFB2B2B2"/>
      </right>
      <top style="thick">
        <color rgb="FFB2B2B2"/>
      </top>
      <bottom style="thick">
        <color rgb="FFB2B2B2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 diagonalUp="1" diagonalDown="1">
      <left style="thin">
        <color rgb="FF7F7F7F"/>
      </left>
      <right style="thick">
        <color rgb="FFB2B2B2"/>
      </right>
      <top/>
      <bottom style="thin">
        <color rgb="FFB2B2B2"/>
      </bottom>
      <diagonal style="thin">
        <color rgb="FF7F7F7F"/>
      </diagonal>
    </border>
    <border>
      <left style="thin">
        <color rgb="FFB2B2B2"/>
      </left>
      <right style="thin">
        <color rgb="FFB2B2B2"/>
      </right>
      <top style="thick">
        <color rgb="FFB2B2B2"/>
      </top>
      <bottom style="thick">
        <color rgb="FFB2B2B2"/>
      </bottom>
      <diagonal/>
    </border>
    <border>
      <left style="thick">
        <color rgb="FFB2B2B2"/>
      </left>
      <right style="thick">
        <color rgb="FFB2B2B2"/>
      </right>
      <top style="thin">
        <color rgb="FFB2B2B2"/>
      </top>
      <bottom style="thick">
        <color rgb="FFB2B2B2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 diagonalUp="1" diagonalDown="1">
      <left/>
      <right style="thin">
        <color rgb="FFB2B2B2"/>
      </right>
      <top style="thin">
        <color rgb="FFB2B2B2"/>
      </top>
      <bottom style="thin">
        <color rgb="FFB2B2B2"/>
      </bottom>
      <diagonal style="thin">
        <color rgb="FF7F7F7F"/>
      </diagonal>
    </border>
    <border diagonalUp="1" diagonalDown="1">
      <left/>
      <right style="thin">
        <color rgb="FFB2B2B2"/>
      </right>
      <top style="thin">
        <color rgb="FFB2B2B2"/>
      </top>
      <bottom style="thick">
        <color rgb="FFB2B2B2"/>
      </bottom>
      <diagonal style="thin">
        <color rgb="FF7F7F7F"/>
      </diagonal>
    </border>
    <border>
      <left style="thick">
        <color rgb="FFB2B2B2"/>
      </left>
      <right style="thick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/>
      <diagonal/>
    </border>
    <border>
      <left/>
      <right style="thick">
        <color rgb="FFB2B2B2"/>
      </right>
      <top style="thin">
        <color rgb="FFB2B2B2"/>
      </top>
      <bottom/>
      <diagonal/>
    </border>
    <border>
      <left/>
      <right style="thick">
        <color rgb="FFB2B2B2"/>
      </right>
      <top/>
      <bottom style="thick">
        <color rgb="FFB2B2B2"/>
      </bottom>
      <diagonal/>
    </border>
  </borders>
  <cellStyleXfs count="11">
    <xf numFmtId="0" fontId="0" fillId="0" borderId="0"/>
    <xf numFmtId="9" fontId="5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12" fillId="4" borderId="2" applyNumberFormat="0" applyFont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1" fillId="7" borderId="0" applyNumberFormat="0" applyBorder="0" applyAlignment="0" applyProtection="0"/>
    <xf numFmtId="0" fontId="12" fillId="0" borderId="0"/>
    <xf numFmtId="0" fontId="1" fillId="0" borderId="0"/>
    <xf numFmtId="9" fontId="5" fillId="0" borderId="0" applyFont="0" applyFill="0" applyBorder="0" applyAlignment="0" applyProtection="0"/>
  </cellStyleXfs>
  <cellXfs count="240">
    <xf numFmtId="0" fontId="0" fillId="0" borderId="0" xfId="0"/>
    <xf numFmtId="0" fontId="6" fillId="0" borderId="0" xfId="0" applyFont="1" applyAlignment="1" applyProtection="1">
      <alignment horizontal="left" vertical="center"/>
      <protection hidden="1"/>
    </xf>
    <xf numFmtId="0" fontId="6" fillId="0" borderId="0" xfId="0" applyFo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Border="1" applyAlignment="1" applyProtection="1">
      <alignment horizontal="left" vertical="center" wrapText="1"/>
      <protection hidden="1"/>
    </xf>
    <xf numFmtId="0" fontId="8" fillId="0" borderId="1" xfId="6" applyFont="1" applyFill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8" fillId="0" borderId="0" xfId="0" applyFont="1" applyBorder="1" applyProtection="1">
      <protection hidden="1"/>
    </xf>
    <xf numFmtId="0" fontId="8" fillId="0" borderId="0" xfId="0" applyFont="1" applyProtection="1">
      <protection hidden="1"/>
    </xf>
    <xf numFmtId="0" fontId="8" fillId="0" borderId="0" xfId="0" applyFont="1" applyBorder="1" applyAlignment="1" applyProtection="1"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Protection="1">
      <protection hidden="1"/>
    </xf>
    <xf numFmtId="0" fontId="11" fillId="0" borderId="7" xfId="0" applyFont="1" applyBorder="1" applyAlignment="1" applyProtection="1">
      <alignment horizontal="center" vertical="center" textRotation="90" wrapText="1"/>
      <protection hidden="1"/>
    </xf>
    <xf numFmtId="164" fontId="11" fillId="0" borderId="7" xfId="0" applyNumberFormat="1" applyFont="1" applyBorder="1" applyAlignment="1" applyProtection="1">
      <alignment horizontal="center" vertical="center" textRotation="90" wrapText="1"/>
      <protection hidden="1"/>
    </xf>
    <xf numFmtId="0" fontId="11" fillId="0" borderId="9" xfId="4" applyFont="1" applyFill="1" applyBorder="1" applyAlignment="1" applyProtection="1">
      <alignment horizontal="center"/>
      <protection hidden="1"/>
    </xf>
    <xf numFmtId="0" fontId="11" fillId="8" borderId="10" xfId="0" applyFont="1" applyFill="1" applyBorder="1" applyProtection="1">
      <protection locked="0"/>
    </xf>
    <xf numFmtId="0" fontId="11" fillId="8" borderId="10" xfId="0" applyFont="1" applyFill="1" applyBorder="1" applyAlignment="1" applyProtection="1">
      <alignment horizontal="center"/>
      <protection locked="0"/>
    </xf>
    <xf numFmtId="165" fontId="11" fillId="0" borderId="10" xfId="1" applyNumberFormat="1" applyFont="1" applyBorder="1" applyAlignment="1" applyProtection="1">
      <alignment horizontal="distributed"/>
      <protection hidden="1"/>
    </xf>
    <xf numFmtId="0" fontId="11" fillId="8" borderId="11" xfId="0" applyFont="1" applyFill="1" applyBorder="1" applyAlignment="1" applyProtection="1">
      <alignment horizontal="center"/>
      <protection locked="0"/>
    </xf>
    <xf numFmtId="0" fontId="11" fillId="0" borderId="12" xfId="4" applyFont="1" applyFill="1" applyBorder="1" applyAlignment="1" applyProtection="1">
      <alignment horizontal="center"/>
      <protection hidden="1"/>
    </xf>
    <xf numFmtId="0" fontId="11" fillId="8" borderId="13" xfId="0" applyFont="1" applyFill="1" applyBorder="1" applyProtection="1">
      <protection locked="0"/>
    </xf>
    <xf numFmtId="0" fontId="11" fillId="8" borderId="13" xfId="0" applyFont="1" applyFill="1" applyBorder="1" applyAlignment="1" applyProtection="1">
      <alignment horizontal="center"/>
      <protection locked="0"/>
    </xf>
    <xf numFmtId="0" fontId="11" fillId="8" borderId="14" xfId="0" applyFont="1" applyFill="1" applyBorder="1" applyAlignment="1" applyProtection="1">
      <alignment horizontal="center"/>
      <protection locked="0"/>
    </xf>
    <xf numFmtId="0" fontId="13" fillId="0" borderId="15" xfId="4" applyFont="1" applyFill="1" applyBorder="1" applyAlignment="1" applyProtection="1">
      <alignment horizontal="center"/>
      <protection hidden="1"/>
    </xf>
    <xf numFmtId="0" fontId="11" fillId="0" borderId="16" xfId="0" applyFont="1" applyBorder="1" applyProtection="1">
      <protection hidden="1"/>
    </xf>
    <xf numFmtId="0" fontId="11" fillId="0" borderId="16" xfId="0" applyFont="1" applyBorder="1" applyAlignment="1" applyProtection="1">
      <alignment horizontal="center"/>
      <protection hidden="1"/>
    </xf>
    <xf numFmtId="165" fontId="11" fillId="0" borderId="16" xfId="1" applyNumberFormat="1" applyFont="1" applyBorder="1" applyAlignment="1" applyProtection="1">
      <alignment horizontal="distributed"/>
      <protection hidden="1"/>
    </xf>
    <xf numFmtId="165" fontId="11" fillId="0" borderId="16" xfId="0" applyNumberFormat="1" applyFont="1" applyBorder="1" applyAlignment="1" applyProtection="1">
      <alignment horizontal="distributed"/>
      <protection hidden="1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0" xfId="0" applyFont="1" applyProtection="1">
      <protection hidden="1"/>
    </xf>
    <xf numFmtId="0" fontId="13" fillId="0" borderId="0" xfId="4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164" fontId="10" fillId="0" borderId="0" xfId="0" applyNumberFormat="1" applyFont="1" applyProtection="1">
      <protection hidden="1"/>
    </xf>
    <xf numFmtId="0" fontId="10" fillId="0" borderId="0" xfId="0" applyFont="1" applyFill="1" applyBorder="1" applyProtection="1">
      <protection hidden="1"/>
    </xf>
    <xf numFmtId="0" fontId="10" fillId="0" borderId="0" xfId="0" applyFont="1" applyFill="1" applyProtection="1">
      <protection hidden="1"/>
    </xf>
    <xf numFmtId="0" fontId="11" fillId="0" borderId="16" xfId="0" applyFont="1" applyBorder="1" applyAlignment="1" applyProtection="1">
      <alignment horizontal="center" vertical="center" textRotation="90" wrapText="1"/>
      <protection hidden="1"/>
    </xf>
    <xf numFmtId="0" fontId="11" fillId="8" borderId="13" xfId="0" applyFont="1" applyFill="1" applyBorder="1" applyAlignment="1" applyProtection="1">
      <alignment horizontal="center" vertical="center"/>
      <protection locked="0"/>
    </xf>
    <xf numFmtId="0" fontId="11" fillId="8" borderId="13" xfId="0" applyFont="1" applyFill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left" vertical="center" readingOrder="1"/>
    </xf>
    <xf numFmtId="0" fontId="0" fillId="0" borderId="21" xfId="0" applyBorder="1"/>
    <xf numFmtId="0" fontId="5" fillId="0" borderId="21" xfId="0" applyFont="1" applyBorder="1"/>
    <xf numFmtId="0" fontId="17" fillId="0" borderId="21" xfId="0" applyFont="1" applyBorder="1"/>
    <xf numFmtId="165" fontId="0" fillId="0" borderId="21" xfId="1" applyNumberFormat="1" applyFont="1" applyBorder="1"/>
    <xf numFmtId="0" fontId="0" fillId="0" borderId="21" xfId="1" applyNumberFormat="1" applyFont="1" applyBorder="1"/>
    <xf numFmtId="165" fontId="0" fillId="0" borderId="21" xfId="0" applyNumberFormat="1" applyBorder="1"/>
    <xf numFmtId="0" fontId="0" fillId="0" borderId="21" xfId="0" applyNumberFormat="1" applyBorder="1"/>
    <xf numFmtId="0" fontId="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6" xfId="4" applyFont="1" applyFill="1" applyBorder="1" applyAlignment="1">
      <alignment horizontal="center" vertical="center" wrapText="1"/>
    </xf>
    <xf numFmtId="0" fontId="18" fillId="0" borderId="17" xfId="4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8" fillId="0" borderId="22" xfId="4" applyFont="1" applyFill="1" applyBorder="1" applyAlignment="1">
      <alignment horizontal="center" vertical="center"/>
    </xf>
    <xf numFmtId="0" fontId="19" fillId="2" borderId="23" xfId="2" applyFont="1" applyBorder="1" applyAlignment="1" applyProtection="1">
      <alignment horizontal="center" vertical="center"/>
      <protection locked="0"/>
    </xf>
    <xf numFmtId="0" fontId="8" fillId="0" borderId="10" xfId="4" applyFont="1" applyFill="1" applyBorder="1" applyAlignment="1">
      <alignment horizontal="center" vertical="center"/>
    </xf>
    <xf numFmtId="0" fontId="19" fillId="2" borderId="10" xfId="2" applyFont="1" applyBorder="1" applyAlignment="1" applyProtection="1">
      <alignment horizontal="center" vertical="center"/>
      <protection locked="0"/>
    </xf>
    <xf numFmtId="0" fontId="19" fillId="2" borderId="11" xfId="2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18" fillId="0" borderId="24" xfId="4" applyFont="1" applyFill="1" applyBorder="1" applyAlignment="1">
      <alignment horizontal="center" vertical="center" wrapText="1"/>
    </xf>
    <xf numFmtId="165" fontId="20" fillId="7" borderId="25" xfId="7" applyNumberFormat="1" applyFont="1" applyBorder="1" applyAlignment="1" applyProtection="1">
      <alignment horizontal="center" vertical="center"/>
      <protection hidden="1"/>
    </xf>
    <xf numFmtId="165" fontId="20" fillId="9" borderId="16" xfId="7" applyNumberFormat="1" applyFont="1" applyFill="1" applyBorder="1" applyAlignment="1" applyProtection="1">
      <alignment horizontal="center" vertical="center"/>
      <protection hidden="1"/>
    </xf>
    <xf numFmtId="165" fontId="20" fillId="9" borderId="17" xfId="7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Border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11" fillId="0" borderId="26" xfId="4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wrapText="1"/>
      <protection hidden="1"/>
    </xf>
    <xf numFmtId="0" fontId="12" fillId="0" borderId="0" xfId="0" applyFont="1" applyProtection="1">
      <protection hidden="1"/>
    </xf>
    <xf numFmtId="0" fontId="0" fillId="0" borderId="0" xfId="0" applyProtection="1">
      <protection hidden="1"/>
    </xf>
    <xf numFmtId="0" fontId="24" fillId="0" borderId="0" xfId="0" applyFont="1" applyProtection="1">
      <protection hidden="1"/>
    </xf>
    <xf numFmtId="0" fontId="23" fillId="4" borderId="2" xfId="4" applyFont="1" applyAlignment="1" applyProtection="1">
      <alignment horizontal="center" vertical="center" wrapText="1"/>
      <protection hidden="1"/>
    </xf>
    <xf numFmtId="0" fontId="3" fillId="3" borderId="1" xfId="3" applyAlignment="1" applyProtection="1">
      <alignment horizontal="center" vertical="center" wrapText="1"/>
      <protection locked="0"/>
    </xf>
    <xf numFmtId="0" fontId="25" fillId="4" borderId="2" xfId="4" applyFont="1" applyAlignment="1" applyProtection="1">
      <alignment horizontal="center" vertical="center" wrapText="1"/>
      <protection hidden="1"/>
    </xf>
    <xf numFmtId="0" fontId="23" fillId="4" borderId="2" xfId="4" applyFont="1" applyAlignment="1">
      <alignment horizontal="center" vertical="center" wrapText="1"/>
    </xf>
    <xf numFmtId="0" fontId="25" fillId="4" borderId="2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vertical="center"/>
      <protection hidden="1"/>
    </xf>
    <xf numFmtId="0" fontId="21" fillId="0" borderId="29" xfId="0" applyFont="1" applyBorder="1" applyAlignment="1" applyProtection="1">
      <alignment horizontal="center" vertical="center"/>
      <protection hidden="1"/>
    </xf>
    <xf numFmtId="0" fontId="26" fillId="0" borderId="29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 wrapText="1"/>
      <protection hidden="1"/>
    </xf>
    <xf numFmtId="0" fontId="8" fillId="0" borderId="2" xfId="4" applyFont="1" applyFill="1" applyBorder="1" applyAlignment="1" applyProtection="1">
      <alignment horizontal="center" vertical="center" wrapText="1"/>
      <protection hidden="1"/>
    </xf>
    <xf numFmtId="0" fontId="8" fillId="0" borderId="27" xfId="4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28" fillId="0" borderId="2" xfId="4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9" fillId="2" borderId="31" xfId="2" applyFont="1" applyBorder="1" applyAlignment="1" applyProtection="1">
      <alignment horizontal="center" vertical="center"/>
      <protection locked="0"/>
    </xf>
    <xf numFmtId="0" fontId="28" fillId="0" borderId="31" xfId="4" applyFont="1" applyFill="1" applyBorder="1" applyAlignment="1" applyProtection="1">
      <alignment horizontal="center" vertical="center"/>
      <protection hidden="1"/>
    </xf>
    <xf numFmtId="0" fontId="6" fillId="0" borderId="31" xfId="4" applyFont="1" applyFill="1" applyBorder="1" applyAlignment="1" applyProtection="1">
      <alignment horizontal="center" vertical="center"/>
      <protection hidden="1"/>
    </xf>
    <xf numFmtId="165" fontId="6" fillId="0" borderId="31" xfId="1" applyNumberFormat="1" applyFont="1" applyFill="1" applyBorder="1" applyAlignment="1" applyProtection="1">
      <alignment horizontal="center" vertical="center"/>
      <protection hidden="1"/>
    </xf>
    <xf numFmtId="165" fontId="6" fillId="0" borderId="32" xfId="1" applyNumberFormat="1" applyFont="1" applyFill="1" applyBorder="1" applyAlignment="1" applyProtection="1">
      <alignment horizontal="center" vertical="center"/>
      <protection hidden="1"/>
    </xf>
    <xf numFmtId="0" fontId="19" fillId="2" borderId="2" xfId="2" applyFont="1" applyBorder="1" applyAlignment="1" applyProtection="1">
      <alignment horizontal="center" vertical="center"/>
      <protection locked="0"/>
    </xf>
    <xf numFmtId="0" fontId="6" fillId="0" borderId="2" xfId="4" applyFont="1" applyFill="1" applyBorder="1" applyAlignment="1" applyProtection="1">
      <alignment horizontal="center" vertical="center"/>
      <protection hidden="1"/>
    </xf>
    <xf numFmtId="165" fontId="6" fillId="0" borderId="2" xfId="1" applyNumberFormat="1" applyFont="1" applyFill="1" applyBorder="1" applyAlignment="1" applyProtection="1">
      <alignment horizontal="center" vertical="center"/>
      <protection hidden="1"/>
    </xf>
    <xf numFmtId="165" fontId="6" fillId="0" borderId="27" xfId="1" applyNumberFormat="1" applyFont="1" applyFill="1" applyBorder="1" applyAlignment="1" applyProtection="1">
      <alignment horizontal="center" vertical="center"/>
      <protection hidden="1"/>
    </xf>
    <xf numFmtId="165" fontId="7" fillId="7" borderId="27" xfId="7" applyNumberFormat="1" applyFont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vertical="center"/>
      <protection hidden="1"/>
    </xf>
    <xf numFmtId="0" fontId="28" fillId="0" borderId="37" xfId="4" applyFont="1" applyFill="1" applyBorder="1" applyAlignment="1" applyProtection="1">
      <alignment horizontal="center" vertical="center"/>
      <protection hidden="1"/>
    </xf>
    <xf numFmtId="165" fontId="28" fillId="0" borderId="37" xfId="1" applyNumberFormat="1" applyFont="1" applyFill="1" applyBorder="1" applyAlignment="1" applyProtection="1">
      <alignment horizontal="center" vertical="center"/>
      <protection hidden="1"/>
    </xf>
    <xf numFmtId="165" fontId="28" fillId="0" borderId="38" xfId="1" applyNumberFormat="1" applyFont="1" applyFill="1" applyBorder="1" applyAlignment="1" applyProtection="1">
      <alignment horizontal="center" vertical="center"/>
      <protection hidden="1"/>
    </xf>
    <xf numFmtId="0" fontId="6" fillId="0" borderId="30" xfId="4" applyFont="1" applyFill="1" applyBorder="1" applyAlignment="1" applyProtection="1">
      <alignment horizontal="center" vertical="center"/>
      <protection hidden="1"/>
    </xf>
    <xf numFmtId="0" fontId="19" fillId="2" borderId="31" xfId="2" applyFont="1" applyBorder="1" applyAlignment="1" applyProtection="1">
      <alignment horizontal="left" vertical="center"/>
      <protection locked="0"/>
    </xf>
    <xf numFmtId="0" fontId="6" fillId="0" borderId="33" xfId="4" applyFont="1" applyFill="1" applyBorder="1" applyAlignment="1" applyProtection="1">
      <alignment horizontal="center" vertical="center"/>
      <protection hidden="1"/>
    </xf>
    <xf numFmtId="0" fontId="19" fillId="2" borderId="2" xfId="2" applyFont="1" applyBorder="1" applyAlignment="1" applyProtection="1">
      <alignment horizontal="left" vertical="center"/>
      <protection locked="0"/>
    </xf>
    <xf numFmtId="0" fontId="6" fillId="0" borderId="36" xfId="4" applyFont="1" applyFill="1" applyBorder="1" applyAlignment="1" applyProtection="1">
      <alignment horizontal="center" vertical="center"/>
      <protection hidden="1"/>
    </xf>
    <xf numFmtId="0" fontId="19" fillId="2" borderId="37" xfId="2" applyFont="1" applyBorder="1" applyAlignment="1" applyProtection="1">
      <alignment horizontal="center" vertical="center"/>
      <protection locked="0"/>
    </xf>
    <xf numFmtId="0" fontId="6" fillId="0" borderId="37" xfId="4" applyFont="1" applyFill="1" applyBorder="1" applyAlignment="1" applyProtection="1">
      <alignment horizontal="center" vertical="center"/>
      <protection hidden="1"/>
    </xf>
    <xf numFmtId="165" fontId="6" fillId="0" borderId="37" xfId="1" applyNumberFormat="1" applyFont="1" applyFill="1" applyBorder="1" applyAlignment="1" applyProtection="1">
      <alignment horizontal="center" vertical="center"/>
      <protection hidden="1"/>
    </xf>
    <xf numFmtId="165" fontId="6" fillId="0" borderId="38" xfId="1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1" fillId="0" borderId="0" xfId="0" applyFont="1" applyProtection="1">
      <protection hidden="1"/>
    </xf>
    <xf numFmtId="0" fontId="21" fillId="0" borderId="0" xfId="0" applyFont="1" applyAlignment="1" applyProtection="1"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21" fillId="0" borderId="0" xfId="0" applyFont="1" applyBorder="1" applyProtection="1"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6" fillId="0" borderId="30" xfId="4" applyFont="1" applyFill="1" applyBorder="1" applyAlignment="1" applyProtection="1">
      <alignment horizontal="center" vertical="center" wrapText="1"/>
      <protection hidden="1"/>
    </xf>
    <xf numFmtId="0" fontId="11" fillId="0" borderId="39" xfId="4" applyFont="1" applyFill="1" applyBorder="1" applyAlignment="1" applyProtection="1">
      <alignment horizontal="center" vertical="center"/>
      <protection hidden="1"/>
    </xf>
    <xf numFmtId="0" fontId="11" fillId="0" borderId="2" xfId="4" applyFont="1" applyFill="1" applyBorder="1" applyAlignment="1" applyProtection="1">
      <alignment horizontal="center" vertical="center"/>
      <protection hidden="1"/>
    </xf>
    <xf numFmtId="0" fontId="11" fillId="0" borderId="27" xfId="4" applyFont="1" applyFill="1" applyBorder="1" applyAlignment="1" applyProtection="1">
      <alignment horizontal="center" vertical="center"/>
      <protection hidden="1"/>
    </xf>
    <xf numFmtId="9" fontId="22" fillId="0" borderId="37" xfId="5" applyNumberFormat="1" applyFont="1" applyFill="1" applyBorder="1" applyAlignment="1" applyProtection="1">
      <alignment horizontal="center" vertical="center"/>
      <protection hidden="1"/>
    </xf>
    <xf numFmtId="165" fontId="20" fillId="7" borderId="38" xfId="7" applyNumberFormat="1" applyFont="1" applyBorder="1" applyAlignment="1" applyProtection="1">
      <alignment horizontal="center" vertical="center"/>
      <protection hidden="1"/>
    </xf>
    <xf numFmtId="0" fontId="19" fillId="2" borderId="41" xfId="2" applyFont="1" applyBorder="1" applyAlignment="1" applyProtection="1">
      <alignment horizontal="center" vertical="center"/>
      <protection locked="0"/>
    </xf>
    <xf numFmtId="0" fontId="11" fillId="0" borderId="42" xfId="4" applyFont="1" applyFill="1" applyBorder="1" applyAlignment="1" applyProtection="1">
      <alignment horizontal="center" vertical="center"/>
      <protection hidden="1"/>
    </xf>
    <xf numFmtId="0" fontId="20" fillId="0" borderId="43" xfId="4" applyFont="1" applyFill="1" applyBorder="1" applyAlignment="1" applyProtection="1">
      <alignment horizontal="center" vertical="center" wrapText="1"/>
      <protection hidden="1"/>
    </xf>
    <xf numFmtId="0" fontId="20" fillId="0" borderId="40" xfId="4" applyFont="1" applyFill="1" applyBorder="1" applyAlignment="1" applyProtection="1">
      <alignment horizontal="center" vertical="center" wrapText="1"/>
      <protection hidden="1"/>
    </xf>
    <xf numFmtId="0" fontId="19" fillId="2" borderId="45" xfId="2" applyFont="1" applyBorder="1" applyAlignment="1" applyProtection="1">
      <alignment horizontal="center" vertical="center"/>
      <protection locked="0"/>
    </xf>
    <xf numFmtId="0" fontId="11" fillId="0" borderId="46" xfId="4" applyFont="1" applyFill="1" applyBorder="1" applyAlignment="1" applyProtection="1">
      <alignment horizontal="center" vertical="center"/>
      <protection hidden="1"/>
    </xf>
    <xf numFmtId="0" fontId="11" fillId="0" borderId="28" xfId="4" applyFont="1" applyFill="1" applyBorder="1" applyAlignment="1" applyProtection="1">
      <alignment horizontal="center" vertical="center"/>
      <protection hidden="1"/>
    </xf>
    <xf numFmtId="0" fontId="11" fillId="0" borderId="47" xfId="4" applyFont="1" applyFill="1" applyBorder="1" applyAlignment="1" applyProtection="1">
      <alignment horizontal="center" vertical="center"/>
      <protection hidden="1"/>
    </xf>
    <xf numFmtId="0" fontId="20" fillId="0" borderId="48" xfId="4" applyFont="1" applyFill="1" applyBorder="1" applyAlignment="1" applyProtection="1">
      <alignment horizontal="center" vertical="center" wrapText="1"/>
      <protection hidden="1"/>
    </xf>
    <xf numFmtId="0" fontId="20" fillId="0" borderId="44" xfId="4" applyFont="1" applyFill="1" applyBorder="1" applyAlignment="1" applyProtection="1">
      <alignment horizontal="center" vertical="center" wrapText="1"/>
      <protection hidden="1"/>
    </xf>
    <xf numFmtId="0" fontId="7" fillId="10" borderId="1" xfId="6" applyFont="1" applyFill="1" applyBorder="1" applyAlignment="1" applyProtection="1">
      <alignment vertical="center"/>
      <protection locked="0"/>
    </xf>
    <xf numFmtId="0" fontId="11" fillId="0" borderId="3" xfId="0" applyFont="1" applyFill="1" applyBorder="1" applyAlignment="1" applyProtection="1">
      <alignment horizontal="center" vertical="distributed"/>
      <protection hidden="1"/>
    </xf>
    <xf numFmtId="0" fontId="11" fillId="0" borderId="6" xfId="0" applyFont="1" applyFill="1" applyBorder="1" applyAlignment="1" applyProtection="1">
      <alignment horizontal="center" vertical="distributed"/>
      <protection hidden="1"/>
    </xf>
    <xf numFmtId="0" fontId="11" fillId="0" borderId="4" xfId="0" applyFont="1" applyBorder="1" applyAlignment="1" applyProtection="1">
      <alignment horizontal="center" vertical="distributed"/>
      <protection hidden="1"/>
    </xf>
    <xf numFmtId="0" fontId="11" fillId="0" borderId="7" xfId="0" applyFont="1" applyBorder="1" applyAlignment="1" applyProtection="1">
      <alignment horizontal="center" vertical="distributed"/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0" fillId="0" borderId="4" xfId="0" applyFont="1" applyBorder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 textRotation="90" wrapText="1"/>
      <protection hidden="1"/>
    </xf>
    <xf numFmtId="0" fontId="11" fillId="0" borderId="7" xfId="0" applyFont="1" applyBorder="1" applyAlignment="1" applyProtection="1">
      <alignment horizontal="center" vertical="center" textRotation="90" wrapTex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11" fillId="0" borderId="5" xfId="0" applyFont="1" applyBorder="1" applyAlignment="1" applyProtection="1">
      <alignment horizontal="center" vertical="center" textRotation="90" wrapText="1"/>
      <protection hidden="1"/>
    </xf>
    <xf numFmtId="0" fontId="11" fillId="0" borderId="8" xfId="0" applyFont="1" applyBorder="1" applyAlignment="1" applyProtection="1">
      <alignment horizontal="center" vertical="center" textRotation="90" wrapText="1"/>
      <protection hidden="1"/>
    </xf>
    <xf numFmtId="0" fontId="11" fillId="0" borderId="18" xfId="0" applyFont="1" applyFill="1" applyBorder="1" applyAlignment="1" applyProtection="1">
      <alignment horizontal="center" wrapText="1"/>
      <protection hidden="1"/>
    </xf>
    <xf numFmtId="0" fontId="11" fillId="0" borderId="19" xfId="0" applyFont="1" applyFill="1" applyBorder="1" applyAlignment="1" applyProtection="1">
      <alignment horizontal="center" wrapText="1"/>
      <protection hidden="1"/>
    </xf>
    <xf numFmtId="0" fontId="11" fillId="0" borderId="20" xfId="0" applyFont="1" applyFill="1" applyBorder="1" applyAlignment="1" applyProtection="1">
      <alignment horizontal="center" wrapText="1"/>
      <protection hidden="1"/>
    </xf>
    <xf numFmtId="49" fontId="11" fillId="0" borderId="12" xfId="0" applyNumberFormat="1" applyFont="1" applyFill="1" applyBorder="1" applyAlignment="1" applyProtection="1">
      <alignment horizontal="center" vertical="center"/>
      <protection hidden="1"/>
    </xf>
    <xf numFmtId="49" fontId="10" fillId="0" borderId="13" xfId="0" applyNumberFormat="1" applyFont="1" applyFill="1" applyBorder="1" applyAlignment="1" applyProtection="1">
      <alignment horizontal="center" vertical="center"/>
      <protection hidden="1"/>
    </xf>
    <xf numFmtId="49" fontId="14" fillId="0" borderId="13" xfId="0" applyNumberFormat="1" applyFont="1" applyFill="1" applyBorder="1" applyAlignment="1" applyProtection="1">
      <alignment horizontal="center" vertical="center" wrapText="1"/>
      <protection hidden="1"/>
    </xf>
    <xf numFmtId="49" fontId="14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2" xfId="0" applyFont="1" applyFill="1" applyBorder="1" applyAlignment="1" applyProtection="1">
      <alignment horizontal="left"/>
      <protection hidden="1"/>
    </xf>
    <xf numFmtId="0" fontId="11" fillId="0" borderId="13" xfId="0" applyFont="1" applyFill="1" applyBorder="1" applyAlignment="1" applyProtection="1">
      <alignment horizontal="left"/>
      <protection hidden="1"/>
    </xf>
    <xf numFmtId="165" fontId="11" fillId="0" borderId="13" xfId="0" applyNumberFormat="1" applyFont="1" applyFill="1" applyBorder="1" applyAlignment="1" applyProtection="1">
      <alignment horizontal="center"/>
      <protection hidden="1"/>
    </xf>
    <xf numFmtId="165" fontId="11" fillId="0" borderId="14" xfId="0" applyNumberFormat="1" applyFont="1" applyFill="1" applyBorder="1" applyAlignment="1" applyProtection="1">
      <alignment horizontal="center"/>
      <protection hidden="1"/>
    </xf>
    <xf numFmtId="0" fontId="11" fillId="0" borderId="15" xfId="0" applyFont="1" applyFill="1" applyBorder="1" applyAlignment="1" applyProtection="1">
      <alignment horizontal="left" wrapText="1"/>
      <protection hidden="1"/>
    </xf>
    <xf numFmtId="0" fontId="11" fillId="0" borderId="16" xfId="0" applyFont="1" applyFill="1" applyBorder="1" applyAlignment="1" applyProtection="1">
      <alignment horizontal="left" wrapText="1"/>
      <protection hidden="1"/>
    </xf>
    <xf numFmtId="0" fontId="11" fillId="0" borderId="16" xfId="0" applyNumberFormat="1" applyFont="1" applyFill="1" applyBorder="1" applyAlignment="1" applyProtection="1">
      <alignment horizontal="center"/>
      <protection hidden="1"/>
    </xf>
    <xf numFmtId="0" fontId="11" fillId="0" borderId="17" xfId="0" applyNumberFormat="1" applyFont="1" applyFill="1" applyBorder="1" applyAlignment="1" applyProtection="1">
      <alignment horizontal="center"/>
      <protection hidden="1"/>
    </xf>
    <xf numFmtId="0" fontId="11" fillId="0" borderId="20" xfId="0" applyFont="1" applyBorder="1" applyAlignment="1" applyProtection="1">
      <alignment horizontal="center" vertical="center" textRotation="90" wrapText="1"/>
      <protection hidden="1"/>
    </xf>
    <xf numFmtId="0" fontId="11" fillId="0" borderId="17" xfId="0" applyFont="1" applyBorder="1" applyAlignment="1" applyProtection="1">
      <alignment horizontal="center" vertical="center" textRotation="90" wrapText="1"/>
      <protection hidden="1"/>
    </xf>
    <xf numFmtId="0" fontId="11" fillId="0" borderId="15" xfId="0" applyFont="1" applyBorder="1" applyAlignment="1" applyProtection="1">
      <alignment horizontal="center"/>
      <protection hidden="1"/>
    </xf>
    <xf numFmtId="0" fontId="11" fillId="0" borderId="16" xfId="0" applyFont="1" applyBorder="1" applyAlignment="1" applyProtection="1">
      <alignment horizontal="center"/>
      <protection hidden="1"/>
    </xf>
    <xf numFmtId="0" fontId="14" fillId="0" borderId="18" xfId="0" applyFont="1" applyFill="1" applyBorder="1" applyAlignment="1" applyProtection="1">
      <alignment horizontal="center"/>
      <protection hidden="1"/>
    </xf>
    <xf numFmtId="0" fontId="14" fillId="0" borderId="19" xfId="0" applyFont="1" applyFill="1" applyBorder="1" applyAlignment="1" applyProtection="1">
      <alignment horizontal="center"/>
      <protection hidden="1"/>
    </xf>
    <xf numFmtId="0" fontId="14" fillId="0" borderId="20" xfId="0" applyFont="1" applyFill="1" applyBorder="1" applyAlignment="1" applyProtection="1">
      <alignment horizontal="center"/>
      <protection hidden="1"/>
    </xf>
    <xf numFmtId="0" fontId="11" fillId="0" borderId="18" xfId="0" applyFont="1" applyFill="1" applyBorder="1" applyAlignment="1" applyProtection="1">
      <alignment horizontal="center" vertical="distributed"/>
      <protection hidden="1"/>
    </xf>
    <xf numFmtId="0" fontId="11" fillId="0" borderId="15" xfId="0" applyFont="1" applyFill="1" applyBorder="1" applyAlignment="1" applyProtection="1">
      <alignment horizontal="center" vertical="distributed"/>
      <protection hidden="1"/>
    </xf>
    <xf numFmtId="0" fontId="11" fillId="0" borderId="19" xfId="0" applyFont="1" applyBorder="1" applyAlignment="1" applyProtection="1">
      <alignment horizontal="center" vertical="distributed"/>
      <protection hidden="1"/>
    </xf>
    <xf numFmtId="0" fontId="11" fillId="0" borderId="16" xfId="0" applyFont="1" applyBorder="1" applyAlignment="1" applyProtection="1">
      <alignment horizontal="center" vertical="distributed"/>
      <protection hidden="1"/>
    </xf>
    <xf numFmtId="0" fontId="11" fillId="0" borderId="19" xfId="0" applyFont="1" applyBorder="1" applyAlignment="1" applyProtection="1">
      <alignment horizontal="center"/>
      <protection hidden="1"/>
    </xf>
    <xf numFmtId="0" fontId="10" fillId="0" borderId="19" xfId="0" applyFont="1" applyBorder="1" applyAlignment="1" applyProtection="1">
      <alignment horizontal="center"/>
      <protection hidden="1"/>
    </xf>
    <xf numFmtId="0" fontId="11" fillId="0" borderId="19" xfId="0" applyFont="1" applyBorder="1" applyAlignment="1" applyProtection="1">
      <alignment horizontal="center" vertical="center" textRotation="90" wrapText="1"/>
      <protection hidden="1"/>
    </xf>
    <xf numFmtId="0" fontId="11" fillId="0" borderId="16" xfId="0" applyFont="1" applyBorder="1" applyAlignment="1" applyProtection="1">
      <alignment horizontal="center" vertical="center" textRotation="90" wrapText="1"/>
      <protection hidden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0" fontId="11" fillId="0" borderId="15" xfId="0" applyFont="1" applyFill="1" applyBorder="1" applyAlignment="1" applyProtection="1">
      <alignment horizontal="left"/>
      <protection hidden="1"/>
    </xf>
    <xf numFmtId="0" fontId="11" fillId="0" borderId="16" xfId="0" applyFont="1" applyFill="1" applyBorder="1" applyAlignment="1" applyProtection="1">
      <alignment horizontal="left"/>
      <protection hidden="1"/>
    </xf>
    <xf numFmtId="0" fontId="18" fillId="0" borderId="18" xfId="4" applyFont="1" applyFill="1" applyBorder="1" applyAlignment="1">
      <alignment horizontal="center" vertical="center" wrapText="1"/>
    </xf>
    <xf numFmtId="0" fontId="18" fillId="0" borderId="12" xfId="4" applyFont="1" applyFill="1" applyBorder="1" applyAlignment="1">
      <alignment horizontal="center" vertical="center" wrapText="1"/>
    </xf>
    <xf numFmtId="0" fontId="18" fillId="0" borderId="19" xfId="4" applyFont="1" applyFill="1" applyBorder="1" applyAlignment="1">
      <alignment horizontal="center" vertical="center" wrapText="1"/>
    </xf>
    <xf numFmtId="0" fontId="18" fillId="0" borderId="16" xfId="4" applyFont="1" applyFill="1" applyBorder="1" applyAlignment="1">
      <alignment horizontal="center" vertical="center" wrapText="1"/>
    </xf>
    <xf numFmtId="0" fontId="18" fillId="0" borderId="19" xfId="4" applyFont="1" applyFill="1" applyBorder="1" applyAlignment="1">
      <alignment horizontal="center" vertical="center"/>
    </xf>
    <xf numFmtId="0" fontId="18" fillId="0" borderId="20" xfId="4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23" fillId="4" borderId="2" xfId="4" applyFont="1" applyAlignment="1" applyProtection="1">
      <alignment horizontal="center" vertical="center" wrapText="1"/>
      <protection hidden="1"/>
    </xf>
    <xf numFmtId="0" fontId="3" fillId="3" borderId="1" xfId="3" applyAlignment="1" applyProtection="1">
      <alignment horizontal="center" vertical="center" wrapText="1"/>
      <protection locked="0"/>
    </xf>
    <xf numFmtId="0" fontId="25" fillId="4" borderId="2" xfId="4" applyFont="1" applyAlignment="1" applyProtection="1">
      <alignment horizontal="center" vertical="center" wrapText="1"/>
      <protection hidden="1"/>
    </xf>
    <xf numFmtId="0" fontId="0" fillId="4" borderId="2" xfId="1" applyNumberFormat="1" applyFont="1" applyFill="1" applyBorder="1" applyAlignment="1" applyProtection="1">
      <alignment horizontal="center" vertical="center"/>
      <protection hidden="1"/>
    </xf>
    <xf numFmtId="0" fontId="23" fillId="4" borderId="26" xfId="4" applyFont="1" applyBorder="1" applyAlignment="1">
      <alignment horizontal="center" vertical="center"/>
    </xf>
    <xf numFmtId="0" fontId="23" fillId="4" borderId="28" xfId="4" applyFont="1" applyBorder="1" applyAlignment="1">
      <alignment horizontal="center" vertical="center"/>
    </xf>
    <xf numFmtId="0" fontId="26" fillId="0" borderId="0" xfId="0" applyFont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0" fontId="30" fillId="0" borderId="36" xfId="4" applyFont="1" applyFill="1" applyBorder="1" applyAlignment="1" applyProtection="1">
      <alignment horizontal="center" vertical="center"/>
      <protection hidden="1"/>
    </xf>
    <xf numFmtId="0" fontId="30" fillId="0" borderId="37" xfId="4" applyFont="1" applyFill="1" applyBorder="1" applyAlignment="1" applyProtection="1">
      <alignment horizontal="center" vertical="center"/>
      <protection hidden="1"/>
    </xf>
    <xf numFmtId="0" fontId="11" fillId="0" borderId="30" xfId="4" applyFont="1" applyFill="1" applyBorder="1" applyAlignment="1" applyProtection="1">
      <alignment horizontal="center" vertical="center" wrapText="1"/>
      <protection hidden="1"/>
    </xf>
    <xf numFmtId="0" fontId="11" fillId="0" borderId="31" xfId="4" applyFont="1" applyFill="1" applyBorder="1" applyAlignment="1" applyProtection="1">
      <alignment horizontal="center" vertical="center" wrapText="1"/>
      <protection hidden="1"/>
    </xf>
    <xf numFmtId="0" fontId="11" fillId="0" borderId="33" xfId="4" applyFont="1" applyFill="1" applyBorder="1" applyAlignment="1" applyProtection="1">
      <alignment horizontal="center" vertical="center" wrapText="1"/>
      <protection hidden="1"/>
    </xf>
    <xf numFmtId="0" fontId="11" fillId="0" borderId="2" xfId="4" applyFont="1" applyFill="1" applyBorder="1" applyAlignment="1" applyProtection="1">
      <alignment horizontal="center" vertical="center" wrapText="1"/>
      <protection hidden="1"/>
    </xf>
    <xf numFmtId="0" fontId="28" fillId="0" borderId="49" xfId="4" applyFont="1" applyFill="1" applyBorder="1" applyAlignment="1" applyProtection="1">
      <alignment horizontal="center" vertical="center"/>
      <protection hidden="1"/>
    </xf>
    <xf numFmtId="0" fontId="28" fillId="0" borderId="29" xfId="4" applyFont="1" applyFill="1" applyBorder="1" applyAlignment="1" applyProtection="1">
      <alignment horizontal="center" vertical="center"/>
      <protection hidden="1"/>
    </xf>
    <xf numFmtId="0" fontId="11" fillId="0" borderId="32" xfId="4" applyFont="1" applyFill="1" applyBorder="1" applyAlignment="1" applyProtection="1">
      <alignment horizontal="center" vertical="center" wrapText="1"/>
      <protection hidden="1"/>
    </xf>
    <xf numFmtId="0" fontId="10" fillId="0" borderId="34" xfId="4" applyFont="1" applyFill="1" applyBorder="1" applyAlignment="1" applyProtection="1">
      <alignment horizontal="center" vertical="center"/>
      <protection hidden="1"/>
    </xf>
    <xf numFmtId="0" fontId="10" fillId="0" borderId="35" xfId="4" applyFont="1" applyFill="1" applyBorder="1" applyAlignment="1" applyProtection="1">
      <alignment horizontal="center" vertical="center"/>
      <protection hidden="1"/>
    </xf>
    <xf numFmtId="0" fontId="11" fillId="0" borderId="30" xfId="4" applyFont="1" applyFill="1" applyBorder="1" applyAlignment="1" applyProtection="1">
      <alignment horizontal="right" vertical="center"/>
      <protection hidden="1"/>
    </xf>
    <xf numFmtId="0" fontId="11" fillId="0" borderId="31" xfId="4" applyFont="1" applyFill="1" applyBorder="1" applyAlignment="1" applyProtection="1">
      <alignment horizontal="right" vertical="center"/>
      <protection hidden="1"/>
    </xf>
    <xf numFmtId="0" fontId="11" fillId="0" borderId="33" xfId="4" applyFont="1" applyFill="1" applyBorder="1" applyAlignment="1" applyProtection="1">
      <alignment horizontal="right" vertical="center"/>
      <protection hidden="1"/>
    </xf>
    <xf numFmtId="0" fontId="11" fillId="0" borderId="2" xfId="4" applyFont="1" applyFill="1" applyBorder="1" applyAlignment="1" applyProtection="1">
      <alignment horizontal="right" vertical="center"/>
      <protection hidden="1"/>
    </xf>
    <xf numFmtId="165" fontId="28" fillId="0" borderId="49" xfId="1" applyNumberFormat="1" applyFont="1" applyFill="1" applyBorder="1" applyAlignment="1" applyProtection="1">
      <alignment horizontal="center" vertical="center"/>
      <protection hidden="1"/>
    </xf>
    <xf numFmtId="165" fontId="28" fillId="0" borderId="29" xfId="1" applyNumberFormat="1" applyFont="1" applyFill="1" applyBorder="1" applyAlignment="1" applyProtection="1">
      <alignment horizontal="center" vertical="center"/>
      <protection hidden="1"/>
    </xf>
    <xf numFmtId="165" fontId="28" fillId="0" borderId="50" xfId="1" applyNumberFormat="1" applyFont="1" applyFill="1" applyBorder="1" applyAlignment="1" applyProtection="1">
      <alignment horizontal="center" vertical="center"/>
      <protection hidden="1"/>
    </xf>
    <xf numFmtId="165" fontId="28" fillId="0" borderId="51" xfId="1" applyNumberFormat="1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0" fillId="0" borderId="30" xfId="4" applyFont="1" applyFill="1" applyBorder="1" applyAlignment="1" applyProtection="1">
      <alignment horizontal="left" vertical="center"/>
      <protection hidden="1"/>
    </xf>
    <xf numFmtId="0" fontId="10" fillId="0" borderId="31" xfId="4" applyFont="1" applyFill="1" applyBorder="1" applyAlignment="1" applyProtection="1">
      <alignment horizontal="left" vertical="center"/>
      <protection hidden="1"/>
    </xf>
    <xf numFmtId="0" fontId="19" fillId="2" borderId="31" xfId="2" applyFont="1" applyBorder="1" applyAlignment="1" applyProtection="1">
      <alignment horizontal="center" vertical="center"/>
      <protection locked="0"/>
    </xf>
    <xf numFmtId="0" fontId="19" fillId="2" borderId="32" xfId="2" applyFont="1" applyBorder="1" applyAlignment="1" applyProtection="1">
      <alignment horizontal="center" vertical="center"/>
      <protection locked="0"/>
    </xf>
    <xf numFmtId="0" fontId="10" fillId="0" borderId="33" xfId="4" applyFont="1" applyFill="1" applyBorder="1" applyAlignment="1" applyProtection="1">
      <alignment horizontal="left" vertical="center"/>
      <protection hidden="1"/>
    </xf>
    <xf numFmtId="0" fontId="10" fillId="0" borderId="2" xfId="4" applyFont="1" applyFill="1" applyBorder="1" applyAlignment="1" applyProtection="1">
      <alignment horizontal="left" vertical="center"/>
      <protection hidden="1"/>
    </xf>
    <xf numFmtId="0" fontId="6" fillId="0" borderId="2" xfId="4" applyFont="1" applyFill="1" applyBorder="1" applyAlignment="1" applyProtection="1">
      <alignment horizontal="center" vertical="center"/>
      <protection hidden="1"/>
    </xf>
    <xf numFmtId="0" fontId="6" fillId="0" borderId="27" xfId="4" applyFont="1" applyFill="1" applyBorder="1" applyAlignment="1" applyProtection="1">
      <alignment horizontal="center" vertical="center"/>
      <protection hidden="1"/>
    </xf>
    <xf numFmtId="0" fontId="19" fillId="2" borderId="2" xfId="2" applyFont="1" applyBorder="1" applyAlignment="1" applyProtection="1">
      <alignment horizontal="center" vertical="center"/>
      <protection locked="0"/>
    </xf>
    <xf numFmtId="0" fontId="19" fillId="2" borderId="27" xfId="2" applyFont="1" applyBorder="1" applyAlignment="1" applyProtection="1">
      <alignment horizontal="center" vertical="center"/>
      <protection locked="0"/>
    </xf>
    <xf numFmtId="0" fontId="10" fillId="0" borderId="36" xfId="4" applyFont="1" applyFill="1" applyBorder="1" applyAlignment="1" applyProtection="1">
      <alignment horizontal="left" vertical="center"/>
      <protection hidden="1"/>
    </xf>
    <xf numFmtId="0" fontId="10" fillId="0" borderId="37" xfId="4" applyFont="1" applyFill="1" applyBorder="1" applyAlignment="1" applyProtection="1">
      <alignment horizontal="left" vertical="center"/>
      <protection hidden="1"/>
    </xf>
    <xf numFmtId="165" fontId="7" fillId="7" borderId="37" xfId="7" applyNumberFormat="1" applyFont="1" applyBorder="1" applyAlignment="1" applyProtection="1">
      <alignment horizontal="center" vertical="center"/>
      <protection hidden="1"/>
    </xf>
    <xf numFmtId="165" fontId="7" fillId="7" borderId="38" xfId="7" applyNumberFormat="1" applyFont="1" applyBorder="1" applyAlignment="1" applyProtection="1">
      <alignment horizontal="center" vertical="center"/>
      <protection hidden="1"/>
    </xf>
    <xf numFmtId="0" fontId="6" fillId="0" borderId="31" xfId="4" applyFont="1" applyFill="1" applyBorder="1" applyAlignment="1" applyProtection="1">
      <alignment horizontal="center" vertical="center"/>
      <protection hidden="1"/>
    </xf>
    <xf numFmtId="0" fontId="6" fillId="0" borderId="32" xfId="4" applyFont="1" applyFill="1" applyBorder="1" applyAlignment="1" applyProtection="1">
      <alignment horizontal="center" vertical="center"/>
      <protection hidden="1"/>
    </xf>
  </cellXfs>
  <cellStyles count="11">
    <cellStyle name="20% no 4. izcēluma" xfId="7" builtinId="42"/>
    <cellStyle name="Ievade" xfId="3" builtinId="20"/>
    <cellStyle name="Izcēlums (2. veids)" xfId="5" builtinId="33"/>
    <cellStyle name="Izcēlums (4. veids)" xfId="6" builtinId="41"/>
    <cellStyle name="Labs" xfId="2" builtinId="26"/>
    <cellStyle name="Normal 2" xfId="8"/>
    <cellStyle name="Normal 3" xfId="9"/>
    <cellStyle name="Parasts" xfId="0" builtinId="0"/>
    <cellStyle name="Percent 2" xfId="10"/>
    <cellStyle name="Piezīme" xfId="4" builtinId="10"/>
    <cellStyle name="Procenti" xfId="1" builtinId="5"/>
  </cellStyles>
  <dxfs count="1">
    <dxf>
      <font>
        <color rgb="FFFFFFCC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theme" Target="theme/theme1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3.xml"/><Relationship Id="rId12" Type="http://schemas.openxmlformats.org/officeDocument/2006/relationships/worksheet" Target="worksheets/sheet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worksheet" Target="worksheets/sheet8.xml"/><Relationship Id="rId5" Type="http://schemas.openxmlformats.org/officeDocument/2006/relationships/chartsheet" Target="chartsheets/sheet2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6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protection>
    <c:chartObject val="0"/>
    <c:data val="0"/>
    <c:formatting val="0"/>
    <c:selection val="0"/>
    <c:userInterface val="0"/>
  </c:protection>
  <c:chart>
    <c:title>
      <c:tx>
        <c:strRef>
          <c:f>'MĀC.PR-1.pusg'!$A$3</c:f>
          <c:strCache>
            <c:ptCount val="1"/>
            <c:pt idx="0">
              <c:v>PIKC "Rēzeknes tehnikums"  skolotāja darba rezultātu analīze par 1. pusgadu</c:v>
            </c:pt>
          </c:strCache>
        </c:strRef>
      </c:tx>
      <c:layout>
        <c:manualLayout>
          <c:xMode val="edge"/>
          <c:yMode val="edge"/>
          <c:x val="0.12494815007866995"/>
          <c:y val="8.3734317783313708E-2"/>
        </c:manualLayout>
      </c:layout>
      <c:overlay val="0"/>
      <c:txPr>
        <a:bodyPr/>
        <a:lstStyle/>
        <a:p>
          <a:pPr>
            <a:defRPr sz="1400"/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0.13306038894575231"/>
          <c:y val="0.20976290529605907"/>
          <c:w val="0.84135107471852666"/>
          <c:h val="0.561810475476094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'MĀC.PR-1.pusg'!$B$38</c:f>
              <c:strCache>
                <c:ptCount val="1"/>
                <c:pt idx="0">
                  <c:v>Nepietiekams</c:v>
                </c:pt>
              </c:strCache>
            </c:strRef>
          </c:tx>
          <c:invertIfNegative val="0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'MĀC.PR-1.pusg'!$D$37</c:f>
              <c:strCache>
                <c:ptCount val="1"/>
                <c:pt idx="0">
                  <c:v>Skolēnu procentuālais sastāvs </c:v>
                </c:pt>
              </c:strCache>
            </c:strRef>
          </c:cat>
          <c:val>
            <c:numRef>
              <c:f>'MĀC.PR-1.pusg'!$D$38</c:f>
              <c:numCache>
                <c:formatCode>0.0%</c:formatCode>
                <c:ptCount val="1"/>
                <c:pt idx="0">
                  <c:v>0.18023255813953487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A1-4A33-A408-86DF8519965C}"/>
            </c:ext>
          </c:extLst>
        </c:ser>
        <c:ser>
          <c:idx val="1"/>
          <c:order val="1"/>
          <c:tx>
            <c:strRef>
              <c:f>'MĀC.PR-1.pusg'!$B$39</c:f>
              <c:strCache>
                <c:ptCount val="1"/>
                <c:pt idx="0">
                  <c:v>Pietiekams</c:v>
                </c:pt>
              </c:strCache>
            </c:strRef>
          </c:tx>
          <c:invertIfNegative val="0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'MĀC.PR-1.pusg'!$D$37</c:f>
              <c:strCache>
                <c:ptCount val="1"/>
                <c:pt idx="0">
                  <c:v>Skolēnu procentuālais sastāvs </c:v>
                </c:pt>
              </c:strCache>
            </c:strRef>
          </c:cat>
          <c:val>
            <c:numRef>
              <c:f>'MĀC.PR-1.pusg'!$D$39</c:f>
              <c:numCache>
                <c:formatCode>0.0%</c:formatCode>
                <c:ptCount val="1"/>
                <c:pt idx="0">
                  <c:v>0.62209302325581395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A1-4A33-A408-86DF8519965C}"/>
            </c:ext>
          </c:extLst>
        </c:ser>
        <c:ser>
          <c:idx val="2"/>
          <c:order val="2"/>
          <c:tx>
            <c:strRef>
              <c:f>'MĀC.PR-1.pusg'!$B$40</c:f>
              <c:strCache>
                <c:ptCount val="1"/>
                <c:pt idx="0">
                  <c:v>Optimāls</c:v>
                </c:pt>
              </c:strCache>
            </c:strRef>
          </c:tx>
          <c:invertIfNegative val="0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'MĀC.PR-1.pusg'!$D$37</c:f>
              <c:strCache>
                <c:ptCount val="1"/>
                <c:pt idx="0">
                  <c:v>Skolēnu procentuālais sastāvs </c:v>
                </c:pt>
              </c:strCache>
            </c:strRef>
          </c:cat>
          <c:val>
            <c:numRef>
              <c:f>'MĀC.PR-1.pusg'!$D$40</c:f>
              <c:numCache>
                <c:formatCode>0.0%</c:formatCode>
                <c:ptCount val="1"/>
                <c:pt idx="0">
                  <c:v>0.19767441860465115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A1-4A33-A408-86DF8519965C}"/>
            </c:ext>
          </c:extLst>
        </c:ser>
        <c:ser>
          <c:idx val="3"/>
          <c:order val="3"/>
          <c:tx>
            <c:strRef>
              <c:f>'MĀC.PR-1.pusg'!$B$41</c:f>
              <c:strCache>
                <c:ptCount val="1"/>
                <c:pt idx="0">
                  <c:v>Izcils</c:v>
                </c:pt>
              </c:strCache>
            </c:strRef>
          </c:tx>
          <c:invertIfNegative val="0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'MĀC.PR-1.pusg'!$D$37</c:f>
              <c:strCache>
                <c:ptCount val="1"/>
                <c:pt idx="0">
                  <c:v>Skolēnu procentuālais sastāvs </c:v>
                </c:pt>
              </c:strCache>
            </c:strRef>
          </c:cat>
          <c:val>
            <c:numRef>
              <c:f>'MĀC.PR-1.pusg'!$D$41</c:f>
              <c:numCache>
                <c:formatCode>0.0%</c:formatCode>
                <c:ptCount val="1"/>
                <c:pt idx="0">
                  <c:v>5.8139534883720929E-3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A1-4A33-A408-86DF851996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9"/>
        <c:overlap val="100"/>
        <c:axId val="347532400"/>
        <c:axId val="6604296"/>
      </c:barChart>
      <c:catAx>
        <c:axId val="347532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/>
            </a:pPr>
            <a:endParaRPr lang="lv-LV"/>
          </a:p>
        </c:txPr>
        <c:crossAx val="6604296"/>
        <c:crosses val="autoZero"/>
        <c:auto val="1"/>
        <c:lblAlgn val="ctr"/>
        <c:lblOffset val="100"/>
        <c:noMultiLvlLbl val="0"/>
      </c:catAx>
      <c:valAx>
        <c:axId val="6604296"/>
        <c:scaling>
          <c:orientation val="minMax"/>
          <c:max val="1"/>
        </c:scaling>
        <c:delete val="0"/>
        <c:axPos val="b"/>
        <c:majorGridlines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lv-LV"/>
          </a:p>
        </c:txPr>
        <c:crossAx val="34753240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protection>
    <c:chartObject val="0"/>
    <c:data val="0"/>
    <c:formatting val="0"/>
    <c:selection val="0"/>
    <c:userInterface val="0"/>
  </c:protection>
  <c:chart>
    <c:title>
      <c:tx>
        <c:strRef>
          <c:f>'1_dati'!$B$5</c:f>
          <c:strCache>
            <c:ptCount val="1"/>
            <c:pt idx="0">
              <c:v>PIKC «Rēzeknes  tehnikums» skolotāja  darba  rezultātu analīze par 2.pusgadu</c:v>
            </c:pt>
          </c:strCache>
        </c:strRef>
      </c:tx>
      <c:layout>
        <c:manualLayout>
          <c:xMode val="edge"/>
          <c:yMode val="edge"/>
          <c:x val="0.11972907515652817"/>
          <c:y val="0.10043076825748498"/>
        </c:manualLayout>
      </c:layout>
      <c:overlay val="0"/>
      <c:txPr>
        <a:bodyPr/>
        <a:lstStyle/>
        <a:p>
          <a:pPr>
            <a:defRPr sz="1400"/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0.118425100895442"/>
          <c:y val="0.19286826221326944"/>
          <c:w val="0.85537999155391509"/>
          <c:h val="0.5732712143111208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'Māc.PR-2.pusg.'!$B$38</c:f>
              <c:strCache>
                <c:ptCount val="1"/>
                <c:pt idx="0">
                  <c:v>Nepietiekams</c:v>
                </c:pt>
              </c:strCache>
            </c:strRef>
          </c:tx>
          <c:invertIfNegative val="0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'Māc.PR-2.pusg.'!$D$37</c:f>
              <c:strCache>
                <c:ptCount val="1"/>
                <c:pt idx="0">
                  <c:v>Skolēnu procentuālais sadalījums</c:v>
                </c:pt>
              </c:strCache>
            </c:strRef>
          </c:cat>
          <c:val>
            <c:numRef>
              <c:f>'Māc.PR-2.pusg.'!$D$38</c:f>
              <c:numCache>
                <c:formatCode>0.0%</c:formatCode>
                <c:ptCount val="1"/>
                <c:pt idx="0">
                  <c:v>0.3592814371257485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13-4ADF-AF80-C115D791F601}"/>
            </c:ext>
          </c:extLst>
        </c:ser>
        <c:ser>
          <c:idx val="1"/>
          <c:order val="1"/>
          <c:tx>
            <c:strRef>
              <c:f>'Māc.PR-2.pusg.'!$B$39</c:f>
              <c:strCache>
                <c:ptCount val="1"/>
                <c:pt idx="0">
                  <c:v>Pietiekams</c:v>
                </c:pt>
              </c:strCache>
            </c:strRef>
          </c:tx>
          <c:invertIfNegative val="0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'Māc.PR-2.pusg.'!$D$37</c:f>
              <c:strCache>
                <c:ptCount val="1"/>
                <c:pt idx="0">
                  <c:v>Skolēnu procentuālais sadalījums</c:v>
                </c:pt>
              </c:strCache>
            </c:strRef>
          </c:cat>
          <c:val>
            <c:numRef>
              <c:f>'Māc.PR-2.pusg.'!$D$39</c:f>
              <c:numCache>
                <c:formatCode>0.0%</c:formatCode>
                <c:ptCount val="1"/>
                <c:pt idx="0">
                  <c:v>0.38922155688622756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13-4ADF-AF80-C115D791F601}"/>
            </c:ext>
          </c:extLst>
        </c:ser>
        <c:ser>
          <c:idx val="2"/>
          <c:order val="2"/>
          <c:tx>
            <c:strRef>
              <c:f>'Māc.PR-2.pusg.'!$B$40</c:f>
              <c:strCache>
                <c:ptCount val="1"/>
                <c:pt idx="0">
                  <c:v>Optimāls</c:v>
                </c:pt>
              </c:strCache>
            </c:strRef>
          </c:tx>
          <c:invertIfNegative val="0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'Māc.PR-2.pusg.'!$D$37</c:f>
              <c:strCache>
                <c:ptCount val="1"/>
                <c:pt idx="0">
                  <c:v>Skolēnu procentuālais sadalījums</c:v>
                </c:pt>
              </c:strCache>
            </c:strRef>
          </c:cat>
          <c:val>
            <c:numRef>
              <c:f>'Māc.PR-2.pusg.'!$D$40</c:f>
              <c:numCache>
                <c:formatCode>0.0%</c:formatCode>
                <c:ptCount val="1"/>
                <c:pt idx="0">
                  <c:v>0.25149700598802394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13-4ADF-AF80-C115D791F601}"/>
            </c:ext>
          </c:extLst>
        </c:ser>
        <c:ser>
          <c:idx val="3"/>
          <c:order val="3"/>
          <c:tx>
            <c:strRef>
              <c:f>'Māc.PR-2.pusg.'!$B$41</c:f>
              <c:strCache>
                <c:ptCount val="1"/>
                <c:pt idx="0">
                  <c:v>Izcils</c:v>
                </c:pt>
              </c:strCache>
            </c:strRef>
          </c:tx>
          <c:invertIfNegative val="0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'Māc.PR-2.pusg.'!$D$37</c:f>
              <c:strCache>
                <c:ptCount val="1"/>
                <c:pt idx="0">
                  <c:v>Skolēnu procentuālais sadalījums</c:v>
                </c:pt>
              </c:strCache>
            </c:strRef>
          </c:cat>
          <c:val>
            <c:numRef>
              <c:f>'Māc.PR-2.pusg.'!$D$41</c:f>
              <c:numCache>
                <c:formatCode>0.0%</c:formatCode>
                <c:ptCount val="1"/>
                <c:pt idx="0">
                  <c:v>1.1976047904191617E-2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13-4ADF-AF80-C115D791F60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349080800"/>
        <c:axId val="349077272"/>
      </c:barChart>
      <c:catAx>
        <c:axId val="3490808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lv-LV"/>
          </a:p>
        </c:txPr>
        <c:crossAx val="349077272"/>
        <c:crosses val="autoZero"/>
        <c:auto val="1"/>
        <c:lblAlgn val="ctr"/>
        <c:lblOffset val="100"/>
        <c:noMultiLvlLbl val="0"/>
      </c:catAx>
      <c:valAx>
        <c:axId val="349077272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lv-LV"/>
          </a:p>
        </c:txPr>
        <c:crossAx val="34908080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protection>
    <c:chartObject val="0"/>
    <c:data val="0"/>
    <c:formatting val="0"/>
    <c:selection val="0"/>
    <c:userInterface val="0"/>
  </c:protection>
  <c:chart>
    <c:title>
      <c:tx>
        <c:strRef>
          <c:f>'1_dati'!$B$6</c:f>
          <c:strCache>
            <c:ptCount val="1"/>
            <c:pt idx="0">
              <c:v>PIKC «Rēzeknes tehnikums » audzēkņu apguves līmeņu salīdzinājums pa mācību pusgadiem </c:v>
            </c:pt>
          </c:strCache>
        </c:strRef>
      </c:tx>
      <c:layout>
        <c:manualLayout>
          <c:xMode val="edge"/>
          <c:yMode val="edge"/>
          <c:x val="0.11100033308669006"/>
          <c:y val="7.5323076193113736E-2"/>
        </c:manualLayout>
      </c:layout>
      <c:overlay val="0"/>
      <c:txPr>
        <a:bodyPr rot="0"/>
        <a:lstStyle/>
        <a:p>
          <a:pPr>
            <a:defRPr sz="1400"/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0.1103447549049181"/>
          <c:y val="0.16376986394892928"/>
          <c:w val="0.85936311529981291"/>
          <c:h val="0.5957167331729450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KOPĀ_dati!$A$3</c:f>
              <c:strCache>
                <c:ptCount val="1"/>
                <c:pt idx="0">
                  <c:v>Nepietiekams</c:v>
                </c:pt>
              </c:strCache>
            </c:strRef>
          </c:tx>
          <c:invertIfNegative val="0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KOPĀ_dati!$B$2:$C$2</c:f>
              <c:strCache>
                <c:ptCount val="2"/>
                <c:pt idx="0">
                  <c:v>I pusgads</c:v>
                </c:pt>
                <c:pt idx="1">
                  <c:v>II pusgads</c:v>
                </c:pt>
              </c:strCache>
            </c:strRef>
          </c:cat>
          <c:val>
            <c:numRef>
              <c:f>KOPĀ_dati!$B$3:$C$3</c:f>
              <c:numCache>
                <c:formatCode>0.0%</c:formatCode>
                <c:ptCount val="2"/>
                <c:pt idx="0">
                  <c:v>0.18023255813953487</c:v>
                </c:pt>
                <c:pt idx="1">
                  <c:v>0.3592814371257485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84-4A1B-9322-89804C89DD9A}"/>
            </c:ext>
          </c:extLst>
        </c:ser>
        <c:ser>
          <c:idx val="1"/>
          <c:order val="1"/>
          <c:tx>
            <c:strRef>
              <c:f>KOPĀ_dati!$A$4</c:f>
              <c:strCache>
                <c:ptCount val="1"/>
                <c:pt idx="0">
                  <c:v>Pietiekams</c:v>
                </c:pt>
              </c:strCache>
            </c:strRef>
          </c:tx>
          <c:invertIfNegative val="0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KOPĀ_dati!$B$2:$C$2</c:f>
              <c:strCache>
                <c:ptCount val="2"/>
                <c:pt idx="0">
                  <c:v>I pusgads</c:v>
                </c:pt>
                <c:pt idx="1">
                  <c:v>II pusgads</c:v>
                </c:pt>
              </c:strCache>
            </c:strRef>
          </c:cat>
          <c:val>
            <c:numRef>
              <c:f>KOPĀ_dati!$B$4:$C$4</c:f>
              <c:numCache>
                <c:formatCode>0.0%</c:formatCode>
                <c:ptCount val="2"/>
                <c:pt idx="0">
                  <c:v>0.62209302325581395</c:v>
                </c:pt>
                <c:pt idx="1">
                  <c:v>0.38922155688622756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84-4A1B-9322-89804C89DD9A}"/>
            </c:ext>
          </c:extLst>
        </c:ser>
        <c:ser>
          <c:idx val="2"/>
          <c:order val="2"/>
          <c:tx>
            <c:strRef>
              <c:f>KOPĀ_dati!$A$5</c:f>
              <c:strCache>
                <c:ptCount val="1"/>
                <c:pt idx="0">
                  <c:v>Optimāls</c:v>
                </c:pt>
              </c:strCache>
            </c:strRef>
          </c:tx>
          <c:invertIfNegative val="0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KOPĀ_dati!$B$2:$C$2</c:f>
              <c:strCache>
                <c:ptCount val="2"/>
                <c:pt idx="0">
                  <c:v>I pusgads</c:v>
                </c:pt>
                <c:pt idx="1">
                  <c:v>II pusgads</c:v>
                </c:pt>
              </c:strCache>
            </c:strRef>
          </c:cat>
          <c:val>
            <c:numRef>
              <c:f>KOPĀ_dati!$B$5:$C$5</c:f>
              <c:numCache>
                <c:formatCode>0.0%</c:formatCode>
                <c:ptCount val="2"/>
                <c:pt idx="0">
                  <c:v>0.19767441860465115</c:v>
                </c:pt>
                <c:pt idx="1">
                  <c:v>0.25149700598802394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84-4A1B-9322-89804C89DD9A}"/>
            </c:ext>
          </c:extLst>
        </c:ser>
        <c:ser>
          <c:idx val="3"/>
          <c:order val="3"/>
          <c:tx>
            <c:strRef>
              <c:f>KOPĀ_dati!$A$6</c:f>
              <c:strCache>
                <c:ptCount val="1"/>
                <c:pt idx="0">
                  <c:v>Izcils</c:v>
                </c:pt>
              </c:strCache>
            </c:strRef>
          </c:tx>
          <c:invertIfNegative val="0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KOPĀ_dati!$B$2:$C$2</c:f>
              <c:strCache>
                <c:ptCount val="2"/>
                <c:pt idx="0">
                  <c:v>I pusgads</c:v>
                </c:pt>
                <c:pt idx="1">
                  <c:v>II pusgads</c:v>
                </c:pt>
              </c:strCache>
            </c:strRef>
          </c:cat>
          <c:val>
            <c:numRef>
              <c:f>KOPĀ_dati!$B$6:$C$6</c:f>
              <c:numCache>
                <c:formatCode>0.0%</c:formatCode>
                <c:ptCount val="2"/>
                <c:pt idx="0">
                  <c:v>5.8139534883720929E-3</c:v>
                </c:pt>
                <c:pt idx="1">
                  <c:v>1.1976047904191617E-2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84-4A1B-9322-89804C89DD9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serLines>
          <c:spPr>
            <a:ln w="25400">
              <a:solidFill>
                <a:schemeClr val="tx1"/>
              </a:solidFill>
            </a:ln>
          </c:spPr>
        </c:serLines>
        <c:axId val="349080016"/>
        <c:axId val="349078448"/>
      </c:barChart>
      <c:catAx>
        <c:axId val="3490800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lv-LV"/>
          </a:p>
        </c:txPr>
        <c:crossAx val="349078448"/>
        <c:crosses val="autoZero"/>
        <c:auto val="1"/>
        <c:lblAlgn val="ctr"/>
        <c:lblOffset val="100"/>
        <c:noMultiLvlLbl val="0"/>
      </c:catAx>
      <c:valAx>
        <c:axId val="349078448"/>
        <c:scaling>
          <c:orientation val="minMax"/>
          <c:max val="1"/>
        </c:scaling>
        <c:delete val="0"/>
        <c:axPos val="b"/>
        <c:majorGridlines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lv-LV"/>
          </a:p>
        </c:txPr>
        <c:crossAx val="34908001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sheetProtection password="CC4D" content="1" objects="1"/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sheetProtection password="CC4D" content="1" objects="1"/>
  <pageMargins left="0.7" right="0.7" top="0.75" bottom="0.75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sheetProtection password="CC4D" content="1" objects="1"/>
  <pageMargins left="0.70866141732283472" right="0.70866141732283472" top="0.74803149606299213" bottom="0.74803149606299213" header="0.31496062992125984" footer="0.31496062992125984"/>
  <pageSetup paperSize="9" orientation="landscape" blackAndWhite="1" r:id="rId1"/>
  <drawing r:id="rId2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7.wdp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microsoft.com/office/2007/relationships/hdphoto" Target="../media/hdphoto8.wdp"/><Relationship Id="rId1" Type="http://schemas.openxmlformats.org/officeDocument/2006/relationships/image" Target="../media/image8.png"/><Relationship Id="rId4" Type="http://schemas.microsoft.com/office/2007/relationships/hdphoto" Target="../media/hdphoto9.wdp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microsoft.com/office/2007/relationships/hdphoto" Target="../media/hdphoto3.wdp"/><Relationship Id="rId1" Type="http://schemas.openxmlformats.org/officeDocument/2006/relationships/image" Target="../media/image3.png"/><Relationship Id="rId4" Type="http://schemas.microsoft.com/office/2007/relationships/hdphoto" Target="../media/hdphoto4.wdp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microsoft.com/office/2007/relationships/hdphoto" Target="../media/hdphoto5.wdp"/><Relationship Id="rId1" Type="http://schemas.openxmlformats.org/officeDocument/2006/relationships/image" Target="../media/image5.png"/><Relationship Id="rId4" Type="http://schemas.microsoft.com/office/2007/relationships/hdphoto" Target="../media/hdphoto6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4743450</xdr:colOff>
      <xdr:row>0</xdr:row>
      <xdr:rowOff>0</xdr:rowOff>
    </xdr:from>
    <xdr:to>
      <xdr:col>2</xdr:col>
      <xdr:colOff>47625</xdr:colOff>
      <xdr:row>3</xdr:row>
      <xdr:rowOff>104775</xdr:rowOff>
    </xdr:to>
    <xdr:grpSp>
      <xdr:nvGrpSpPr>
        <xdr:cNvPr id="2" name="Grup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6629400" y="0"/>
          <a:ext cx="3343275" cy="1819275"/>
          <a:chOff x="6629400" y="0"/>
          <a:chExt cx="3343275" cy="1819275"/>
        </a:xfrm>
      </xdr:grpSpPr>
      <xdr:pic>
        <xdr:nvPicPr>
          <xdr:cNvPr id="3" name="Attēls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backgroundRemoval t="0" b="99412" l="1961" r="88889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05600" y="0"/>
            <a:ext cx="1457325" cy="1619250"/>
          </a:xfrm>
          <a:prstGeom prst="rect">
            <a:avLst/>
          </a:prstGeom>
        </xdr:spPr>
      </xdr:pic>
      <xdr:sp macro="" textlink="">
        <xdr:nvSpPr>
          <xdr:cNvPr id="4" name="Rectangle 1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7886703" y="600076"/>
            <a:ext cx="1095373" cy="1066798"/>
          </a:xfrm>
          <a:prstGeom prst="rect">
            <a:avLst/>
          </a:prstGeom>
          <a:solidFill>
            <a:srgbClr val="7030A0"/>
          </a:solidFill>
          <a:ln>
            <a:noFill/>
          </a:ln>
          <a:effectLst>
            <a:outerShdw blurRad="50800" dist="38100" dir="5400000" algn="t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4">
              <a:shade val="50000"/>
            </a:schemeClr>
          </a:lnRef>
          <a:fillRef idx="1">
            <a:schemeClr val="accent4"/>
          </a:fillRef>
          <a:effectRef idx="0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lv-LV" sz="1400" b="1">
                <a:solidFill>
                  <a:srgbClr val="00FF00"/>
                </a:solidFill>
                <a:effectLst/>
                <a:latin typeface="Arial Narrow" pitchFamily="34" charset="0"/>
                <a:ea typeface="+mn-ea"/>
                <a:cs typeface="+mn-cs"/>
              </a:rPr>
              <a:t>Šeit jāievada prasītie dati </a:t>
            </a:r>
            <a:endParaRPr lang="lv-LV" sz="1800">
              <a:solidFill>
                <a:srgbClr val="00FF00"/>
              </a:solidFill>
              <a:effectLst/>
              <a:latin typeface="Arial Narrow" pitchFamily="34" charset="0"/>
            </a:endParaRPr>
          </a:p>
        </xdr:txBody>
      </xdr:sp>
      <xdr:pic>
        <xdr:nvPicPr>
          <xdr:cNvPr id="5" name="Attēls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BEBA8EAE-BF5A-486C-A8C5-ECC9F3942E4B}">
                <a14:imgProps xmlns:a14="http://schemas.microsoft.com/office/drawing/2010/main">
                  <a14:imgLayer r:embed="rId4">
                    <a14:imgEffect>
                      <a14:backgroundRemoval t="0" b="99405" l="0" r="89474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8524875" y="219075"/>
            <a:ext cx="1447800" cy="1600200"/>
          </a:xfrm>
          <a:prstGeom prst="rect">
            <a:avLst/>
          </a:prstGeom>
        </xdr:spPr>
      </xdr:pic>
      <xdr:sp macro="" textlink="">
        <xdr:nvSpPr>
          <xdr:cNvPr id="6" name="Striped Right Arrow 6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 flipH="1">
            <a:off x="6629400" y="1172379"/>
            <a:ext cx="1237446" cy="511132"/>
          </a:xfrm>
          <a:prstGeom prst="stripedRightArrow">
            <a:avLst/>
          </a:prstGeom>
          <a:solidFill>
            <a:srgbClr val="7030A0"/>
          </a:solidFill>
          <a:ln>
            <a:noFill/>
          </a:ln>
          <a:effectLst>
            <a:outerShdw blurRad="50800" dist="38100" dir="5400000" algn="t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4">
              <a:shade val="50000"/>
            </a:schemeClr>
          </a:lnRef>
          <a:fillRef idx="1">
            <a:schemeClr val="accent4"/>
          </a:fillRef>
          <a:effectRef idx="0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</a:pPr>
            <a:endParaRPr lang="lv-LV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endParaRPr>
          </a:p>
        </xdr:txBody>
      </xdr:sp>
    </xdr:grp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26</xdr:row>
      <xdr:rowOff>266699</xdr:rowOff>
    </xdr:from>
    <xdr:to>
      <xdr:col>2</xdr:col>
      <xdr:colOff>295276</xdr:colOff>
      <xdr:row>35</xdr:row>
      <xdr:rowOff>0</xdr:rowOff>
    </xdr:to>
    <xdr:grpSp>
      <xdr:nvGrpSpPr>
        <xdr:cNvPr id="2" name="Grupa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pSpPr/>
      </xdr:nvGrpSpPr>
      <xdr:grpSpPr>
        <a:xfrm>
          <a:off x="657225" y="8458199"/>
          <a:ext cx="2238376" cy="1733551"/>
          <a:chOff x="161925" y="5391149"/>
          <a:chExt cx="2257426" cy="1733551"/>
        </a:xfrm>
      </xdr:grpSpPr>
      <xdr:pic>
        <xdr:nvPicPr>
          <xdr:cNvPr id="3" name="Attēls 2">
            <a:extLst>
              <a:ext uri="{FF2B5EF4-FFF2-40B4-BE49-F238E27FC236}">
                <a16:creationId xmlns:a16="http://schemas.microsoft.com/office/drawing/2014/main" id="{00000000-0008-0000-0A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backgroundRemoval t="0" b="99412" l="1961" r="88889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1925" y="5505450"/>
            <a:ext cx="1457325" cy="1619250"/>
          </a:xfrm>
          <a:prstGeom prst="rect">
            <a:avLst/>
          </a:prstGeom>
        </xdr:spPr>
      </xdr:pic>
      <xdr:sp macro="" textlink="">
        <xdr:nvSpPr>
          <xdr:cNvPr id="4" name="Rectangle 1">
            <a:extLst>
              <a:ext uri="{FF2B5EF4-FFF2-40B4-BE49-F238E27FC236}">
                <a16:creationId xmlns:a16="http://schemas.microsoft.com/office/drawing/2014/main" id="{00000000-0008-0000-0A00-000004000000}"/>
              </a:ext>
            </a:extLst>
          </xdr:cNvPr>
          <xdr:cNvSpPr/>
        </xdr:nvSpPr>
        <xdr:spPr>
          <a:xfrm>
            <a:off x="1323978" y="5991225"/>
            <a:ext cx="1095373" cy="1066798"/>
          </a:xfrm>
          <a:prstGeom prst="rect">
            <a:avLst/>
          </a:prstGeom>
          <a:solidFill>
            <a:srgbClr val="00FF00"/>
          </a:solidFill>
          <a:ln>
            <a:noFill/>
          </a:ln>
          <a:effectLst>
            <a:outerShdw blurRad="50800" dist="38100" dir="5400000" algn="t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4">
              <a:shade val="50000"/>
            </a:schemeClr>
          </a:lnRef>
          <a:fillRef idx="1">
            <a:schemeClr val="accent4"/>
          </a:fillRef>
          <a:effectRef idx="0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lv-LV" sz="1400" b="1">
                <a:solidFill>
                  <a:srgbClr val="7030A0"/>
                </a:solidFill>
                <a:effectLst/>
                <a:latin typeface="Arial Narrow" pitchFamily="34" charset="0"/>
                <a:ea typeface="+mn-ea"/>
                <a:cs typeface="+mn-cs"/>
              </a:rPr>
              <a:t>Šeit jāievada prasītie dati </a:t>
            </a:r>
            <a:endParaRPr lang="lv-LV" sz="1800">
              <a:solidFill>
                <a:srgbClr val="7030A0"/>
              </a:solidFill>
              <a:effectLst/>
              <a:latin typeface="Arial Narrow" pitchFamily="34" charset="0"/>
            </a:endParaRPr>
          </a:p>
        </xdr:txBody>
      </xdr:sp>
      <xdr:sp macro="" textlink="">
        <xdr:nvSpPr>
          <xdr:cNvPr id="5" name="Striped Right Arrow 6">
            <a:extLst>
              <a:ext uri="{FF2B5EF4-FFF2-40B4-BE49-F238E27FC236}">
                <a16:creationId xmlns:a16="http://schemas.microsoft.com/office/drawing/2014/main" id="{00000000-0008-0000-0A00-000005000000}"/>
              </a:ext>
            </a:extLst>
          </xdr:cNvPr>
          <xdr:cNvSpPr/>
        </xdr:nvSpPr>
        <xdr:spPr>
          <a:xfrm rot="5400000" flipH="1">
            <a:off x="1591481" y="5420528"/>
            <a:ext cx="569890" cy="511132"/>
          </a:xfrm>
          <a:prstGeom prst="stripedRightArrow">
            <a:avLst/>
          </a:prstGeom>
          <a:solidFill>
            <a:srgbClr val="00FF00"/>
          </a:solidFill>
          <a:ln>
            <a:noFill/>
          </a:ln>
          <a:effectLst>
            <a:outerShdw blurRad="50800" dist="38100" dir="5400000" algn="t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4">
              <a:shade val="50000"/>
            </a:schemeClr>
          </a:lnRef>
          <a:fillRef idx="1">
            <a:schemeClr val="accent4"/>
          </a:fillRef>
          <a:effectRef idx="0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</a:pPr>
            <a:endParaRPr lang="lv-LV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endParaRPr>
          </a:p>
        </xdr:txBody>
      </xdr:sp>
    </xdr:grpSp>
    <xdr:clientData fPrintsWithSheet="0"/>
  </xdr:twoCellAnchor>
  <xdr:twoCellAnchor>
    <xdr:from>
      <xdr:col>14</xdr:col>
      <xdr:colOff>47626</xdr:colOff>
      <xdr:row>7</xdr:row>
      <xdr:rowOff>247650</xdr:rowOff>
    </xdr:from>
    <xdr:to>
      <xdr:col>19</xdr:col>
      <xdr:colOff>104775</xdr:colOff>
      <xdr:row>12</xdr:row>
      <xdr:rowOff>276225</xdr:rowOff>
    </xdr:to>
    <xdr:grpSp>
      <xdr:nvGrpSpPr>
        <xdr:cNvPr id="6" name="Grupa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GrpSpPr/>
      </xdr:nvGrpSpPr>
      <xdr:grpSpPr>
        <a:xfrm>
          <a:off x="11601451" y="2533650"/>
          <a:ext cx="3105149" cy="1533525"/>
          <a:chOff x="10506076" y="2076450"/>
          <a:chExt cx="3105149" cy="1600200"/>
        </a:xfrm>
      </xdr:grpSpPr>
      <xdr:grpSp>
        <xdr:nvGrpSpPr>
          <xdr:cNvPr id="7" name="Group 6">
            <a:extLst>
              <a:ext uri="{FF2B5EF4-FFF2-40B4-BE49-F238E27FC236}">
                <a16:creationId xmlns:a16="http://schemas.microsoft.com/office/drawing/2014/main" id="{00000000-0008-0000-0A00-000007000000}"/>
              </a:ext>
            </a:extLst>
          </xdr:cNvPr>
          <xdr:cNvGrpSpPr/>
        </xdr:nvGrpSpPr>
        <xdr:grpSpPr>
          <a:xfrm>
            <a:off x="10506076" y="2409826"/>
            <a:ext cx="1933574" cy="990600"/>
            <a:chOff x="3743326" y="3876675"/>
            <a:chExt cx="1933574" cy="714375"/>
          </a:xfrm>
        </xdr:grpSpPr>
        <xdr:sp macro="" textlink="">
          <xdr:nvSpPr>
            <xdr:cNvPr id="9" name="Striped Right Arrow 7">
              <a:extLst>
                <a:ext uri="{FF2B5EF4-FFF2-40B4-BE49-F238E27FC236}">
                  <a16:creationId xmlns:a16="http://schemas.microsoft.com/office/drawing/2014/main" id="{00000000-0008-0000-0A00-000009000000}"/>
                </a:ext>
              </a:extLst>
            </xdr:cNvPr>
            <xdr:cNvSpPr/>
          </xdr:nvSpPr>
          <xdr:spPr>
            <a:xfrm>
              <a:off x="3743326" y="4038600"/>
              <a:ext cx="552450" cy="438150"/>
            </a:xfrm>
            <a:prstGeom prst="stripedRightArrow">
              <a:avLst/>
            </a:prstGeom>
            <a:solidFill>
              <a:srgbClr val="7030A0"/>
            </a:solidFill>
            <a:ln>
              <a:noFill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4">
                <a:shade val="50000"/>
              </a:schemeClr>
            </a:lnRef>
            <a:fillRef idx="1">
              <a:schemeClr val="accent4"/>
            </a:fillRef>
            <a:effectRef idx="0">
              <a:schemeClr val="accent4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marR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</a:pPr>
              <a:endParaRPr lang="lv-LV" sz="14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10" name="Rectangle 8">
              <a:extLst>
                <a:ext uri="{FF2B5EF4-FFF2-40B4-BE49-F238E27FC236}">
                  <a16:creationId xmlns:a16="http://schemas.microsoft.com/office/drawing/2014/main" id="{00000000-0008-0000-0A00-00000A000000}"/>
                </a:ext>
              </a:extLst>
            </xdr:cNvPr>
            <xdr:cNvSpPr/>
          </xdr:nvSpPr>
          <xdr:spPr>
            <a:xfrm>
              <a:off x="4286250" y="3876675"/>
              <a:ext cx="1390650" cy="714375"/>
            </a:xfrm>
            <a:prstGeom prst="rect">
              <a:avLst/>
            </a:prstGeom>
            <a:solidFill>
              <a:srgbClr val="7030A0"/>
            </a:solidFill>
            <a:ln>
              <a:noFill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4">
                <a:shade val="50000"/>
              </a:schemeClr>
            </a:lnRef>
            <a:fillRef idx="1">
              <a:schemeClr val="accent4"/>
            </a:fillRef>
            <a:effectRef idx="0">
              <a:schemeClr val="accent4"/>
            </a:effectRef>
            <a:fontRef idx="minor">
              <a:schemeClr val="lt1"/>
            </a:fontRef>
          </xdr:style>
          <xdr:txBody>
    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</a:pPr>
              <a:r>
                <a:rPr lang="lv-LV" sz="1400" b="1">
                  <a:solidFill>
                    <a:srgbClr val="00FF00"/>
                  </a:solidFill>
                  <a:effectLst/>
                  <a:latin typeface="Arial Narrow" pitchFamily="34" charset="0"/>
                  <a:ea typeface="+mn-ea"/>
                  <a:cs typeface="+mn-cs"/>
                </a:rPr>
                <a:t>Punkts 2.2.2. ''Pašvērtējumā''</a:t>
              </a:r>
            </a:p>
          </xdr:txBody>
        </xdr:sp>
      </xdr:grpSp>
      <xdr:pic>
        <xdr:nvPicPr>
          <xdr:cNvPr id="8" name="Attēls 7">
            <a:extLst>
              <a:ext uri="{FF2B5EF4-FFF2-40B4-BE49-F238E27FC236}">
                <a16:creationId xmlns:a16="http://schemas.microsoft.com/office/drawing/2014/main" id="{00000000-0008-0000-0A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BEBA8EAE-BF5A-486C-A8C5-ECC9F3942E4B}">
                <a14:imgProps xmlns:a14="http://schemas.microsoft.com/office/drawing/2010/main">
                  <a14:imgLayer r:embed="rId4">
                    <a14:imgEffect>
                      <a14:backgroundRemoval t="0" b="98810" l="2632" r="95395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163425" y="2076450"/>
            <a:ext cx="1447800" cy="1600200"/>
          </a:xfrm>
          <a:prstGeom prst="rect">
            <a:avLst/>
          </a:prstGeom>
        </xdr:spPr>
      </xdr:pic>
    </xdr:grp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9521</xdr:colOff>
      <xdr:row>4</xdr:row>
      <xdr:rowOff>9524</xdr:rowOff>
    </xdr:from>
    <xdr:to>
      <xdr:col>8</xdr:col>
      <xdr:colOff>152399</xdr:colOff>
      <xdr:row>11</xdr:row>
      <xdr:rowOff>123825</xdr:rowOff>
    </xdr:to>
    <xdr:grpSp>
      <xdr:nvGrpSpPr>
        <xdr:cNvPr id="2" name="Grupa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pSpPr/>
      </xdr:nvGrpSpPr>
      <xdr:grpSpPr>
        <a:xfrm>
          <a:off x="5762621" y="1104899"/>
          <a:ext cx="1971678" cy="2381251"/>
          <a:chOff x="5762621" y="847724"/>
          <a:chExt cx="1971678" cy="2381251"/>
        </a:xfrm>
      </xdr:grpSpPr>
      <xdr:sp macro="" textlink="">
        <xdr:nvSpPr>
          <xdr:cNvPr id="3" name="Rectangle 1">
            <a:extLst>
              <a:ext uri="{FF2B5EF4-FFF2-40B4-BE49-F238E27FC236}">
                <a16:creationId xmlns:a16="http://schemas.microsoft.com/office/drawing/2014/main" id="{00000000-0008-0000-0B00-000003000000}"/>
              </a:ext>
            </a:extLst>
          </xdr:cNvPr>
          <xdr:cNvSpPr/>
        </xdr:nvSpPr>
        <xdr:spPr>
          <a:xfrm>
            <a:off x="6953250" y="847724"/>
            <a:ext cx="781049" cy="2303166"/>
          </a:xfrm>
          <a:prstGeom prst="rect">
            <a:avLst/>
          </a:prstGeom>
          <a:solidFill>
            <a:srgbClr val="00FF00"/>
          </a:solidFill>
          <a:ln>
            <a:noFill/>
          </a:ln>
          <a:effectLst>
            <a:outerShdw blurRad="50800" dist="38100" dir="5400000" algn="t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4">
              <a:shade val="50000"/>
            </a:schemeClr>
          </a:lnRef>
          <a:fillRef idx="1">
            <a:schemeClr val="accent4"/>
          </a:fillRef>
          <a:effectRef idx="0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lv-LV" sz="1400" b="1">
                <a:solidFill>
                  <a:srgbClr val="7030A0"/>
                </a:solidFill>
                <a:effectLst/>
                <a:latin typeface="Arial Narrow" pitchFamily="34" charset="0"/>
                <a:ea typeface="+mn-ea"/>
                <a:cs typeface="+mn-cs"/>
              </a:rPr>
              <a:t>Šeit jāievada prasītie dati </a:t>
            </a:r>
            <a:endParaRPr lang="lv-LV" sz="1800">
              <a:solidFill>
                <a:srgbClr val="7030A0"/>
              </a:solidFill>
              <a:effectLst/>
              <a:latin typeface="Arial Narrow" pitchFamily="34" charset="0"/>
            </a:endParaRPr>
          </a:p>
        </xdr:txBody>
      </xdr:sp>
      <xdr:sp macro="" textlink="">
        <xdr:nvSpPr>
          <xdr:cNvPr id="4" name="Striped Right Arrow 2">
            <a:extLst>
              <a:ext uri="{FF2B5EF4-FFF2-40B4-BE49-F238E27FC236}">
                <a16:creationId xmlns:a16="http://schemas.microsoft.com/office/drawing/2014/main" id="{00000000-0008-0000-0B00-000004000000}"/>
              </a:ext>
            </a:extLst>
          </xdr:cNvPr>
          <xdr:cNvSpPr/>
        </xdr:nvSpPr>
        <xdr:spPr>
          <a:xfrm flipH="1">
            <a:off x="5772146" y="2682104"/>
            <a:ext cx="1143003" cy="546871"/>
          </a:xfrm>
          <a:prstGeom prst="stripedRightArrow">
            <a:avLst/>
          </a:prstGeom>
          <a:solidFill>
            <a:srgbClr val="00FF00"/>
          </a:solidFill>
          <a:ln>
            <a:noFill/>
          </a:ln>
          <a:effectLst>
            <a:outerShdw blurRad="50800" dist="38100" dir="5400000" algn="t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4">
              <a:shade val="50000"/>
            </a:schemeClr>
          </a:lnRef>
          <a:fillRef idx="1">
            <a:schemeClr val="accent4"/>
          </a:fillRef>
          <a:effectRef idx="0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</a:pPr>
            <a:endParaRPr lang="lv-LV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5" name="Striped Right Arrow 6">
            <a:extLst>
              <a:ext uri="{FF2B5EF4-FFF2-40B4-BE49-F238E27FC236}">
                <a16:creationId xmlns:a16="http://schemas.microsoft.com/office/drawing/2014/main" id="{00000000-0008-0000-0B00-000005000000}"/>
              </a:ext>
            </a:extLst>
          </xdr:cNvPr>
          <xdr:cNvSpPr/>
        </xdr:nvSpPr>
        <xdr:spPr>
          <a:xfrm flipH="1">
            <a:off x="5762621" y="898679"/>
            <a:ext cx="1143003" cy="546871"/>
          </a:xfrm>
          <a:prstGeom prst="stripedRightArrow">
            <a:avLst/>
          </a:prstGeom>
          <a:solidFill>
            <a:srgbClr val="00FF00"/>
          </a:solidFill>
          <a:ln>
            <a:noFill/>
          </a:ln>
          <a:effectLst>
            <a:outerShdw blurRad="50800" dist="38100" dir="5400000" algn="t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4">
              <a:shade val="50000"/>
            </a:schemeClr>
          </a:lnRef>
          <a:fillRef idx="1">
            <a:schemeClr val="accent4"/>
          </a:fillRef>
          <a:effectRef idx="0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</a:pPr>
            <a:endParaRPr lang="lv-LV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endParaRPr>
          </a:p>
        </xdr:txBody>
      </xdr:sp>
    </xdr:grpSp>
    <xdr:clientData fPrintsWithSheet="0"/>
  </xdr:twoCellAnchor>
  <xdr:twoCellAnchor>
    <xdr:from>
      <xdr:col>5</xdr:col>
      <xdr:colOff>66676</xdr:colOff>
      <xdr:row>14</xdr:row>
      <xdr:rowOff>190500</xdr:rowOff>
    </xdr:from>
    <xdr:to>
      <xdr:col>10</xdr:col>
      <xdr:colOff>438150</xdr:colOff>
      <xdr:row>19</xdr:row>
      <xdr:rowOff>238125</xdr:rowOff>
    </xdr:to>
    <xdr:grpSp>
      <xdr:nvGrpSpPr>
        <xdr:cNvPr id="6" name="Grupa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GrpSpPr/>
      </xdr:nvGrpSpPr>
      <xdr:grpSpPr>
        <a:xfrm>
          <a:off x="5819776" y="4524375"/>
          <a:ext cx="3419474" cy="1609725"/>
          <a:chOff x="5819776" y="4267200"/>
          <a:chExt cx="3419474" cy="1600200"/>
        </a:xfrm>
      </xdr:grpSpPr>
      <xdr:sp macro="" textlink="">
        <xdr:nvSpPr>
          <xdr:cNvPr id="7" name="Striped Right Arrow 9">
            <a:extLst>
              <a:ext uri="{FF2B5EF4-FFF2-40B4-BE49-F238E27FC236}">
                <a16:creationId xmlns:a16="http://schemas.microsoft.com/office/drawing/2014/main" id="{00000000-0008-0000-0B00-000007000000}"/>
              </a:ext>
            </a:extLst>
          </xdr:cNvPr>
          <xdr:cNvSpPr/>
        </xdr:nvSpPr>
        <xdr:spPr>
          <a:xfrm>
            <a:off x="5819776" y="4916551"/>
            <a:ext cx="1104900" cy="519938"/>
          </a:xfrm>
          <a:prstGeom prst="stripedRightArrow">
            <a:avLst/>
          </a:prstGeom>
          <a:solidFill>
            <a:srgbClr val="7030A0"/>
          </a:solidFill>
          <a:ln>
            <a:noFill/>
          </a:ln>
          <a:effectLst>
            <a:outerShdw blurRad="50800" dist="38100" dir="5400000" algn="t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4">
              <a:shade val="50000"/>
            </a:schemeClr>
          </a:lnRef>
          <a:fillRef idx="1">
            <a:schemeClr val="accent4"/>
          </a:fillRef>
          <a:effectRef idx="0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</a:pPr>
            <a:endParaRPr lang="lv-LV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8" name="Rectangle 5">
            <a:extLst>
              <a:ext uri="{FF2B5EF4-FFF2-40B4-BE49-F238E27FC236}">
                <a16:creationId xmlns:a16="http://schemas.microsoft.com/office/drawing/2014/main" id="{00000000-0008-0000-0B00-000008000000}"/>
              </a:ext>
            </a:extLst>
          </xdr:cNvPr>
          <xdr:cNvSpPr/>
        </xdr:nvSpPr>
        <xdr:spPr>
          <a:xfrm>
            <a:off x="6953250" y="4714875"/>
            <a:ext cx="1390650" cy="847725"/>
          </a:xfrm>
          <a:prstGeom prst="rect">
            <a:avLst/>
          </a:prstGeom>
          <a:solidFill>
            <a:srgbClr val="7030A0"/>
          </a:solidFill>
          <a:ln>
            <a:noFill/>
          </a:ln>
          <a:effectLst>
            <a:outerShdw blurRad="50800" dist="38100" dir="5400000" algn="t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4">
              <a:shade val="50000"/>
            </a:schemeClr>
          </a:lnRef>
          <a:fillRef idx="1">
            <a:schemeClr val="accent4"/>
          </a:fillRef>
          <a:effectRef idx="0">
            <a:schemeClr val="accent4"/>
          </a:effectRef>
          <a:fontRef idx="minor">
            <a:schemeClr val="lt1"/>
          </a:fontRef>
        </xdr:style>
        <xdr:txBody>
  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</a:pPr>
            <a:r>
              <a:rPr lang="lv-LV" sz="1400" b="1">
                <a:solidFill>
                  <a:srgbClr val="00FF00"/>
                </a:solidFill>
                <a:effectLst/>
                <a:latin typeface="Arial Narrow" pitchFamily="34" charset="0"/>
                <a:ea typeface="+mn-ea"/>
                <a:cs typeface="+mn-cs"/>
              </a:rPr>
              <a:t>Punkts 2.2.3. ''Pašvērtējumā''</a:t>
            </a:r>
          </a:p>
        </xdr:txBody>
      </xdr:sp>
      <xdr:pic>
        <xdr:nvPicPr>
          <xdr:cNvPr id="9" name="Attēls 8">
            <a:extLst>
              <a:ext uri="{FF2B5EF4-FFF2-40B4-BE49-F238E27FC236}">
                <a16:creationId xmlns:a16="http://schemas.microsoft.com/office/drawing/2014/main" id="{00000000-0008-0000-0B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backgroundRemoval t="1786" b="94048" l="3289" r="92105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91450" y="4267200"/>
            <a:ext cx="1447800" cy="1600200"/>
          </a:xfrm>
          <a:prstGeom prst="rect">
            <a:avLst/>
          </a:prstGeom>
        </xdr:spPr>
      </xdr:pic>
    </xdr:grpSp>
    <xdr:clientData fPrintsWithSheet="0"/>
  </xdr:twoCellAnchor>
  <xdr:twoCellAnchor>
    <xdr:from>
      <xdr:col>7</xdr:col>
      <xdr:colOff>59267</xdr:colOff>
      <xdr:row>6</xdr:row>
      <xdr:rowOff>28923</xdr:rowOff>
    </xdr:from>
    <xdr:to>
      <xdr:col>10</xdr:col>
      <xdr:colOff>314326</xdr:colOff>
      <xdr:row>11</xdr:row>
      <xdr:rowOff>246698</xdr:rowOff>
    </xdr:to>
    <xdr:pic>
      <xdr:nvPicPr>
        <xdr:cNvPr id="10" name="Attēls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0" b="98693" l="0" r="100000">
                      <a14:foregroundMark x1="69412" y1="13072" x2="76471" y2="51634"/>
                      <a14:foregroundMark x1="69412" y1="71242" x2="78824" y2="81046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1567" y="1771998"/>
          <a:ext cx="2083859" cy="1837025"/>
        </a:xfrm>
        <a:prstGeom prst="rect">
          <a:avLst/>
        </a:prstGeom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Diagramma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0.735</cdr:x>
      <cdr:y>0.02035</cdr:y>
    </cdr:from>
    <cdr:to>
      <cdr:x>0.98525</cdr:x>
      <cdr:y>0.07761</cdr:y>
    </cdr:to>
    <cdr:sp macro="" textlink="'1_dati'!$B$1">
      <cdr:nvSpPr>
        <cdr:cNvPr id="2" name="TextBox 1"/>
        <cdr:cNvSpPr txBox="1"/>
      </cdr:nvSpPr>
      <cdr:spPr>
        <a:xfrm xmlns:a="http://schemas.openxmlformats.org/drawingml/2006/main">
          <a:off x="6836188" y="123516"/>
          <a:ext cx="2327545" cy="347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210DED-DAF8-43F1-8163-47A921C4665B}" type="TxLink">
            <a:rPr lang="lv-LV" sz="1400" b="1"/>
            <a:pPr algn="r"/>
            <a:t>Zane Lapa</a:t>
          </a:fld>
          <a:endParaRPr lang="lv-LV" sz="1400" b="1"/>
        </a:p>
      </cdr:txBody>
    </cdr:sp>
  </cdr:relSizeAnchor>
  <cdr:relSizeAnchor xmlns:cdr="http://schemas.openxmlformats.org/drawingml/2006/chartDrawing">
    <cdr:from>
      <cdr:x>0.79418</cdr:x>
      <cdr:y>0.09573</cdr:y>
    </cdr:from>
    <cdr:to>
      <cdr:x>0.97823</cdr:x>
      <cdr:y>0.15299</cdr:y>
    </cdr:to>
    <cdr:sp macro="" textlink="'1_dati'!$B$2">
      <cdr:nvSpPr>
        <cdr:cNvPr id="3" name="TextBox 2"/>
        <cdr:cNvSpPr txBox="1"/>
      </cdr:nvSpPr>
      <cdr:spPr>
        <a:xfrm xmlns:a="http://schemas.openxmlformats.org/drawingml/2006/main">
          <a:off x="7386544" y="581090"/>
          <a:ext cx="1711821" cy="347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602F742-EC9B-490E-A936-E5C7F3E13394}" type="TxLink">
            <a:rPr lang="lv-LV" sz="1400" b="1"/>
            <a:pPr algn="r"/>
            <a:t>2019./2020. </a:t>
          </a:fld>
          <a:endParaRPr lang="lv-LV" sz="1400" b="1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Diagramma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0.73381</cdr:x>
      <cdr:y>0.0191</cdr:y>
    </cdr:from>
    <cdr:to>
      <cdr:x>0.98902</cdr:x>
      <cdr:y>0.07635</cdr:y>
    </cdr:to>
    <cdr:sp macro="" textlink="'1_dati'!$B$1">
      <cdr:nvSpPr>
        <cdr:cNvPr id="2" name="TextBox 1"/>
        <cdr:cNvSpPr txBox="1"/>
      </cdr:nvSpPr>
      <cdr:spPr>
        <a:xfrm xmlns:a="http://schemas.openxmlformats.org/drawingml/2006/main">
          <a:off x="6825083" y="115911"/>
          <a:ext cx="2373678" cy="347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fld id="{E56AB75F-AB94-440A-A1B9-A5531372239A}" type="TxLink">
            <a:rPr lang="lv-LV" sz="1400" b="1"/>
            <a:pPr algn="r"/>
            <a:t>Zane Lapa</a:t>
          </a:fld>
          <a:endParaRPr lang="lv-LV" sz="1400" b="1"/>
        </a:p>
      </cdr:txBody>
    </cdr:sp>
  </cdr:relSizeAnchor>
  <cdr:relSizeAnchor xmlns:cdr="http://schemas.openxmlformats.org/drawingml/2006/chartDrawing">
    <cdr:from>
      <cdr:x>0.79719</cdr:x>
      <cdr:y>0.09602</cdr:y>
    </cdr:from>
    <cdr:to>
      <cdr:x>0.97396</cdr:x>
      <cdr:y>0.15327</cdr:y>
    </cdr:to>
    <cdr:sp macro="" textlink="'1_dati'!$B$2">
      <cdr:nvSpPr>
        <cdr:cNvPr id="3" name="TextBox 2"/>
        <cdr:cNvSpPr txBox="1"/>
      </cdr:nvSpPr>
      <cdr:spPr>
        <a:xfrm xmlns:a="http://schemas.openxmlformats.org/drawingml/2006/main">
          <a:off x="7414558" y="582822"/>
          <a:ext cx="1644127" cy="347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fld id="{1CDB9FC2-1B81-48AF-9048-48BAC3C64154}" type="TxLink">
            <a:rPr lang="lv-LV" sz="1400" b="1"/>
            <a:pPr algn="r"/>
            <a:t>2019./2020. </a:t>
          </a:fld>
          <a:endParaRPr lang="lv-LV" sz="1400" b="1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88843" cy="6092851"/>
    <xdr:graphicFrame macro="">
      <xdr:nvGraphicFramePr>
        <xdr:cNvPr id="2" name="Diagramma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0.7194</cdr:x>
      <cdr:y>0.01732</cdr:y>
    </cdr:from>
    <cdr:to>
      <cdr:x>0.98503</cdr:x>
      <cdr:y>0.07857</cdr:y>
    </cdr:to>
    <cdr:sp macro="" textlink="'1_dati'!$B$1">
      <cdr:nvSpPr>
        <cdr:cNvPr id="2" name="TextBox 1"/>
        <cdr:cNvSpPr txBox="1"/>
      </cdr:nvSpPr>
      <cdr:spPr>
        <a:xfrm xmlns:a="http://schemas.openxmlformats.org/drawingml/2006/main">
          <a:off x="6691035" y="105125"/>
          <a:ext cx="2470593" cy="3717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r"/>
          <a:fld id="{E87F3BF9-E73B-4311-B7C7-9C9B9D7E3FFF}" type="TxLink">
            <a:rPr lang="lv-LV" sz="1400" b="1">
              <a:latin typeface="Arial Narrow" pitchFamily="34" charset="0"/>
            </a:rPr>
            <a:pPr algn="r"/>
            <a:t>Zane Lapa</a:t>
          </a:fld>
          <a:endParaRPr lang="lv-LV" sz="1400" b="1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0.80823</cdr:x>
      <cdr:y>0.09117</cdr:y>
    </cdr:from>
    <cdr:to>
      <cdr:x>0.97298</cdr:x>
      <cdr:y>0.15242</cdr:y>
    </cdr:to>
    <cdr:sp macro="" textlink="'1_dati'!$B$2">
      <cdr:nvSpPr>
        <cdr:cNvPr id="3" name="TextBox 2"/>
        <cdr:cNvSpPr txBox="1"/>
      </cdr:nvSpPr>
      <cdr:spPr>
        <a:xfrm xmlns:a="http://schemas.openxmlformats.org/drawingml/2006/main">
          <a:off x="7517279" y="553360"/>
          <a:ext cx="1532290" cy="3717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r"/>
          <a:fld id="{9CB50B50-E24C-4188-9A5D-8385911D9ED8}" type="TxLink">
            <a:rPr lang="lv-LV" sz="1400" b="1">
              <a:latin typeface="Arial Narrow" pitchFamily="34" charset="0"/>
            </a:rPr>
            <a:pPr algn="r"/>
            <a:t>2019./2020. </a:t>
          </a:fld>
          <a:endParaRPr lang="lv-LV" sz="1400" b="1">
            <a:latin typeface="Arial Narrow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523875</xdr:rowOff>
    </xdr:from>
    <xdr:to>
      <xdr:col>2</xdr:col>
      <xdr:colOff>371474</xdr:colOff>
      <xdr:row>15</xdr:row>
      <xdr:rowOff>123825</xdr:rowOff>
    </xdr:to>
    <xdr:grpSp>
      <xdr:nvGrpSpPr>
        <xdr:cNvPr id="2" name="Grupa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3105150"/>
          <a:ext cx="2924174" cy="2000250"/>
          <a:chOff x="0" y="1571625"/>
          <a:chExt cx="2524124" cy="1600200"/>
        </a:xfrm>
      </xdr:grpSpPr>
      <xdr:grpSp>
        <xdr:nvGrpSpPr>
          <xdr:cNvPr id="3" name="Grupa 2">
            <a:extLst>
              <a:ext uri="{FF2B5EF4-FFF2-40B4-BE49-F238E27FC236}">
                <a16:creationId xmlns:a16="http://schemas.microsoft.com/office/drawing/2014/main" id="{00000000-0008-0000-0700-000003000000}"/>
              </a:ext>
            </a:extLst>
          </xdr:cNvPr>
          <xdr:cNvGrpSpPr/>
        </xdr:nvGrpSpPr>
        <xdr:grpSpPr>
          <a:xfrm>
            <a:off x="1133474" y="1641475"/>
            <a:ext cx="1390650" cy="1225550"/>
            <a:chOff x="3381374" y="2336800"/>
            <a:chExt cx="1390650" cy="1225550"/>
          </a:xfrm>
        </xdr:grpSpPr>
        <xdr:sp macro="" textlink="">
          <xdr:nvSpPr>
            <xdr:cNvPr id="5" name="Striped Right Arrow 5">
              <a:extLst>
                <a:ext uri="{FF2B5EF4-FFF2-40B4-BE49-F238E27FC236}">
                  <a16:creationId xmlns:a16="http://schemas.microsoft.com/office/drawing/2014/main" id="{00000000-0008-0000-0700-000005000000}"/>
                </a:ext>
              </a:extLst>
            </xdr:cNvPr>
            <xdr:cNvSpPr/>
          </xdr:nvSpPr>
          <xdr:spPr>
            <a:xfrm rot="5400000">
              <a:off x="3781425" y="2408555"/>
              <a:ext cx="552450" cy="408940"/>
            </a:xfrm>
            <a:prstGeom prst="stripedRightArrow">
              <a:avLst/>
            </a:prstGeom>
            <a:solidFill>
              <a:srgbClr val="7030A0"/>
            </a:solidFill>
            <a:ln>
              <a:noFill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4">
                <a:shade val="50000"/>
              </a:schemeClr>
            </a:lnRef>
            <a:fillRef idx="1">
              <a:schemeClr val="accent4"/>
            </a:fillRef>
            <a:effectRef idx="0">
              <a:schemeClr val="accent4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marR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</a:pPr>
              <a:endParaRPr lang="lv-LV" sz="14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6" name="Rectangle 6">
              <a:extLst>
                <a:ext uri="{FF2B5EF4-FFF2-40B4-BE49-F238E27FC236}">
                  <a16:creationId xmlns:a16="http://schemas.microsoft.com/office/drawing/2014/main" id="{00000000-0008-0000-0700-000006000000}"/>
                </a:ext>
              </a:extLst>
            </xdr:cNvPr>
            <xdr:cNvSpPr/>
          </xdr:nvSpPr>
          <xdr:spPr>
            <a:xfrm>
              <a:off x="3381374" y="2895600"/>
              <a:ext cx="1390650" cy="666750"/>
            </a:xfrm>
            <a:prstGeom prst="rect">
              <a:avLst/>
            </a:prstGeom>
            <a:solidFill>
              <a:srgbClr val="7030A0"/>
            </a:solidFill>
            <a:ln>
              <a:noFill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4">
                <a:shade val="50000"/>
              </a:schemeClr>
            </a:lnRef>
            <a:fillRef idx="1">
              <a:schemeClr val="accent4"/>
            </a:fillRef>
            <a:effectRef idx="0">
              <a:schemeClr val="accent4"/>
            </a:effectRef>
            <a:fontRef idx="minor">
              <a:schemeClr val="lt1"/>
            </a:fontRef>
          </xdr:style>
          <xdr:txBody>
    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</a:pPr>
              <a:r>
                <a:rPr lang="lv-LV" sz="1400" b="1">
                  <a:solidFill>
                    <a:srgbClr val="00FF00"/>
                  </a:solidFill>
                  <a:effectLst/>
                  <a:latin typeface="Arial Narrow" pitchFamily="34" charset="0"/>
                  <a:ea typeface="+mn-ea"/>
                  <a:cs typeface="+mn-cs"/>
                </a:rPr>
                <a:t>Punkts 2.2.1. ''Pašvērtējumā''</a:t>
              </a:r>
            </a:p>
          </xdr:txBody>
        </xdr:sp>
      </xdr:grpSp>
      <xdr:pic>
        <xdr:nvPicPr>
          <xdr:cNvPr id="4" name="Attēls 3">
            <a:extLst>
              <a:ext uri="{FF2B5EF4-FFF2-40B4-BE49-F238E27FC236}">
                <a16:creationId xmlns:a16="http://schemas.microsoft.com/office/drawing/2014/main" id="{00000000-0008-0000-07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backgroundRemoval t="2381" b="98214" l="0" r="98684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1571625"/>
            <a:ext cx="1447800" cy="1600200"/>
          </a:xfrm>
          <a:prstGeom prst="rect">
            <a:avLst/>
          </a:prstGeom>
        </xdr:spPr>
      </xdr:pic>
    </xdr:grpSp>
    <xdr:clientData fPrintsWithSheet="0"/>
  </xdr:twoCellAnchor>
  <xdr:twoCellAnchor>
    <xdr:from>
      <xdr:col>7</xdr:col>
      <xdr:colOff>47624</xdr:colOff>
      <xdr:row>4</xdr:row>
      <xdr:rowOff>250400</xdr:rowOff>
    </xdr:from>
    <xdr:to>
      <xdr:col>12</xdr:col>
      <xdr:colOff>209550</xdr:colOff>
      <xdr:row>7</xdr:row>
      <xdr:rowOff>221614</xdr:rowOff>
    </xdr:to>
    <xdr:grpSp>
      <xdr:nvGrpSpPr>
        <xdr:cNvPr id="7" name="Grupa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pSpPr/>
      </xdr:nvGrpSpPr>
      <xdr:grpSpPr>
        <a:xfrm>
          <a:off x="6734174" y="1355300"/>
          <a:ext cx="3209926" cy="2009564"/>
          <a:chOff x="6372224" y="1355300"/>
          <a:chExt cx="3209926" cy="2009564"/>
        </a:xfrm>
      </xdr:grpSpPr>
      <xdr:grpSp>
        <xdr:nvGrpSpPr>
          <xdr:cNvPr id="8" name="Grupa 7">
            <a:extLst>
              <a:ext uri="{FF2B5EF4-FFF2-40B4-BE49-F238E27FC236}">
                <a16:creationId xmlns:a16="http://schemas.microsoft.com/office/drawing/2014/main" id="{00000000-0008-0000-0700-000008000000}"/>
              </a:ext>
            </a:extLst>
          </xdr:cNvPr>
          <xdr:cNvGrpSpPr/>
        </xdr:nvGrpSpPr>
        <xdr:grpSpPr>
          <a:xfrm>
            <a:off x="6372224" y="1857377"/>
            <a:ext cx="2009776" cy="809624"/>
            <a:chOff x="6543674" y="2447926"/>
            <a:chExt cx="2009776" cy="581024"/>
          </a:xfrm>
        </xdr:grpSpPr>
        <xdr:sp macro="" textlink="">
          <xdr:nvSpPr>
            <xdr:cNvPr id="10" name="Rectangle 1">
              <a:extLst>
                <a:ext uri="{FF2B5EF4-FFF2-40B4-BE49-F238E27FC236}">
                  <a16:creationId xmlns:a16="http://schemas.microsoft.com/office/drawing/2014/main" id="{00000000-0008-0000-0700-00000A000000}"/>
                </a:ext>
              </a:extLst>
            </xdr:cNvPr>
            <xdr:cNvSpPr/>
          </xdr:nvSpPr>
          <xdr:spPr>
            <a:xfrm>
              <a:off x="7458077" y="2447926"/>
              <a:ext cx="1095373" cy="581024"/>
            </a:xfrm>
            <a:prstGeom prst="rect">
              <a:avLst/>
            </a:prstGeom>
            <a:solidFill>
              <a:srgbClr val="00FF00"/>
            </a:solidFill>
            <a:ln>
              <a:noFill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4">
                <a:shade val="50000"/>
              </a:schemeClr>
            </a:lnRef>
            <a:fillRef idx="1">
              <a:schemeClr val="accent4"/>
            </a:fillRef>
            <a:effectRef idx="0">
              <a:schemeClr val="accent4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lv-LV" sz="1400" b="1">
                  <a:solidFill>
                    <a:srgbClr val="7030A0"/>
                  </a:solidFill>
                  <a:effectLst/>
                  <a:latin typeface="Arial Narrow" pitchFamily="34" charset="0"/>
                  <a:ea typeface="+mn-ea"/>
                  <a:cs typeface="+mn-cs"/>
                </a:rPr>
                <a:t>Šeit jāievada prasītie dati </a:t>
              </a:r>
              <a:endParaRPr lang="lv-LV" sz="1800">
                <a:solidFill>
                  <a:srgbClr val="7030A0"/>
                </a:solidFill>
                <a:effectLst/>
                <a:latin typeface="Arial Narrow" pitchFamily="34" charset="0"/>
              </a:endParaRPr>
            </a:p>
          </xdr:txBody>
        </xdr:sp>
        <xdr:sp macro="" textlink="">
          <xdr:nvSpPr>
            <xdr:cNvPr id="11" name="Striped Right Arrow 6">
              <a:extLst>
                <a:ext uri="{FF2B5EF4-FFF2-40B4-BE49-F238E27FC236}">
                  <a16:creationId xmlns:a16="http://schemas.microsoft.com/office/drawing/2014/main" id="{00000000-0008-0000-0700-00000B000000}"/>
                </a:ext>
              </a:extLst>
            </xdr:cNvPr>
            <xdr:cNvSpPr/>
          </xdr:nvSpPr>
          <xdr:spPr>
            <a:xfrm flipH="1">
              <a:off x="6543674" y="2495550"/>
              <a:ext cx="895351" cy="511132"/>
            </a:xfrm>
            <a:prstGeom prst="stripedRightArrow">
              <a:avLst/>
            </a:prstGeom>
            <a:solidFill>
              <a:srgbClr val="00FF00"/>
            </a:solidFill>
            <a:ln>
              <a:noFill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4">
                <a:shade val="50000"/>
              </a:schemeClr>
            </a:lnRef>
            <a:fillRef idx="1">
              <a:schemeClr val="accent4"/>
            </a:fillRef>
            <a:effectRef idx="0">
              <a:schemeClr val="accent4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marR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</a:pPr>
              <a:endParaRPr lang="lv-LV" sz="14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xdr:grpSp>
      <xdr:pic>
        <xdr:nvPicPr>
          <xdr:cNvPr id="9" name="Attēls 8">
            <a:extLst>
              <a:ext uri="{FF2B5EF4-FFF2-40B4-BE49-F238E27FC236}">
                <a16:creationId xmlns:a16="http://schemas.microsoft.com/office/drawing/2014/main" id="{00000000-0008-0000-07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BEBA8EAE-BF5A-486C-A8C5-ECC9F3942E4B}">
                <a14:imgProps xmlns:a14="http://schemas.microsoft.com/office/drawing/2010/main">
                  <a14:imgLayer r:embed="rId4">
                    <a14:imgEffect>
                      <a14:backgroundRemoval t="2979" b="95532" l="10000" r="9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658100" y="1355300"/>
            <a:ext cx="1924050" cy="2009564"/>
          </a:xfrm>
          <a:prstGeom prst="rect">
            <a:avLst/>
          </a:prstGeom>
        </xdr:spPr>
      </xdr:pic>
    </xdr:grp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6</xdr:row>
      <xdr:rowOff>586316</xdr:rowOff>
    </xdr:from>
    <xdr:to>
      <xdr:col>10</xdr:col>
      <xdr:colOff>247650</xdr:colOff>
      <xdr:row>10</xdr:row>
      <xdr:rowOff>34924</xdr:rowOff>
    </xdr:to>
    <xdr:grpSp>
      <xdr:nvGrpSpPr>
        <xdr:cNvPr id="2" name="Grupa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6029325" y="3520016"/>
          <a:ext cx="3257550" cy="1544108"/>
          <a:chOff x="6029325" y="1815041"/>
          <a:chExt cx="3257550" cy="1534583"/>
        </a:xfrm>
      </xdr:grpSpPr>
      <xdr:grpSp>
        <xdr:nvGrpSpPr>
          <xdr:cNvPr id="3" name="Group 4">
            <a:extLst>
              <a:ext uri="{FF2B5EF4-FFF2-40B4-BE49-F238E27FC236}">
                <a16:creationId xmlns:a16="http://schemas.microsoft.com/office/drawing/2014/main" id="{00000000-0008-0000-0800-000003000000}"/>
              </a:ext>
            </a:extLst>
          </xdr:cNvPr>
          <xdr:cNvGrpSpPr/>
        </xdr:nvGrpSpPr>
        <xdr:grpSpPr>
          <a:xfrm>
            <a:off x="6029325" y="2428875"/>
            <a:ext cx="1933574" cy="666750"/>
            <a:chOff x="3743326" y="3876675"/>
            <a:chExt cx="1933574" cy="714375"/>
          </a:xfrm>
        </xdr:grpSpPr>
        <xdr:sp macro="" textlink="">
          <xdr:nvSpPr>
            <xdr:cNvPr id="5" name="Striped Right Arrow 5">
              <a:extLst>
                <a:ext uri="{FF2B5EF4-FFF2-40B4-BE49-F238E27FC236}">
                  <a16:creationId xmlns:a16="http://schemas.microsoft.com/office/drawing/2014/main" id="{00000000-0008-0000-0800-000005000000}"/>
                </a:ext>
              </a:extLst>
            </xdr:cNvPr>
            <xdr:cNvSpPr/>
          </xdr:nvSpPr>
          <xdr:spPr>
            <a:xfrm>
              <a:off x="3743326" y="4038600"/>
              <a:ext cx="552450" cy="438150"/>
            </a:xfrm>
            <a:prstGeom prst="stripedRightArrow">
              <a:avLst/>
            </a:prstGeom>
            <a:solidFill>
              <a:srgbClr val="7030A0"/>
            </a:solidFill>
            <a:ln>
              <a:noFill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4">
                <a:shade val="50000"/>
              </a:schemeClr>
            </a:lnRef>
            <a:fillRef idx="1">
              <a:schemeClr val="accent4"/>
            </a:fillRef>
            <a:effectRef idx="0">
              <a:schemeClr val="accent4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marR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</a:pPr>
              <a:endParaRPr lang="lv-LV" sz="14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6" name="Rectangle 6">
              <a:extLst>
                <a:ext uri="{FF2B5EF4-FFF2-40B4-BE49-F238E27FC236}">
                  <a16:creationId xmlns:a16="http://schemas.microsoft.com/office/drawing/2014/main" id="{00000000-0008-0000-0800-000006000000}"/>
                </a:ext>
              </a:extLst>
            </xdr:cNvPr>
            <xdr:cNvSpPr/>
          </xdr:nvSpPr>
          <xdr:spPr>
            <a:xfrm>
              <a:off x="4286250" y="3876675"/>
              <a:ext cx="1390650" cy="714375"/>
            </a:xfrm>
            <a:prstGeom prst="rect">
              <a:avLst/>
            </a:prstGeom>
            <a:solidFill>
              <a:srgbClr val="7030A0"/>
            </a:solidFill>
            <a:ln>
              <a:noFill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4">
                <a:shade val="50000"/>
              </a:schemeClr>
            </a:lnRef>
            <a:fillRef idx="1">
              <a:schemeClr val="accent4"/>
            </a:fillRef>
            <a:effectRef idx="0">
              <a:schemeClr val="accent4"/>
            </a:effectRef>
            <a:fontRef idx="minor">
              <a:schemeClr val="lt1"/>
            </a:fontRef>
          </xdr:style>
          <xdr:txBody>
    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</a:pPr>
              <a:r>
                <a:rPr lang="lv-LV" sz="1400" b="1">
                  <a:solidFill>
                    <a:srgbClr val="00FF00"/>
                  </a:solidFill>
                  <a:effectLst/>
                  <a:latin typeface="Arial Narrow" pitchFamily="34" charset="0"/>
                  <a:ea typeface="+mn-ea"/>
                  <a:cs typeface="+mn-cs"/>
                </a:rPr>
                <a:t>Punkts 2.2.1. ''Pašvērtējumā''</a:t>
              </a:r>
            </a:p>
          </xdr:txBody>
        </xdr:sp>
      </xdr:grpSp>
      <xdr:pic>
        <xdr:nvPicPr>
          <xdr:cNvPr id="4" name="Attēls 3">
            <a:extLst>
              <a:ext uri="{FF2B5EF4-FFF2-40B4-BE49-F238E27FC236}">
                <a16:creationId xmlns:a16="http://schemas.microsoft.com/office/drawing/2014/main" id="{00000000-0008-0000-08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backgroundRemoval t="1500" b="97083" l="1852" r="10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905750" y="1815041"/>
            <a:ext cx="1381125" cy="1534583"/>
          </a:xfrm>
          <a:prstGeom prst="rect">
            <a:avLst/>
          </a:prstGeom>
        </xdr:spPr>
      </xdr:pic>
    </xdr:grpSp>
    <xdr:clientData fPrintsWithSheet="0"/>
  </xdr:twoCellAnchor>
  <xdr:twoCellAnchor>
    <xdr:from>
      <xdr:col>4</xdr:col>
      <xdr:colOff>514348</xdr:colOff>
      <xdr:row>4</xdr:row>
      <xdr:rowOff>523875</xdr:rowOff>
    </xdr:from>
    <xdr:to>
      <xdr:col>9</xdr:col>
      <xdr:colOff>304800</xdr:colOff>
      <xdr:row>7</xdr:row>
      <xdr:rowOff>76200</xdr:rowOff>
    </xdr:to>
    <xdr:grpSp>
      <xdr:nvGrpSpPr>
        <xdr:cNvPr id="7" name="Grupa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GrpSpPr/>
      </xdr:nvGrpSpPr>
      <xdr:grpSpPr>
        <a:xfrm>
          <a:off x="5514973" y="1666875"/>
          <a:ext cx="3219452" cy="1971675"/>
          <a:chOff x="5038723" y="171450"/>
          <a:chExt cx="3000377" cy="1609725"/>
        </a:xfrm>
      </xdr:grpSpPr>
      <xdr:sp macro="" textlink="">
        <xdr:nvSpPr>
          <xdr:cNvPr id="8" name="Rectangle 1">
            <a:extLst>
              <a:ext uri="{FF2B5EF4-FFF2-40B4-BE49-F238E27FC236}">
                <a16:creationId xmlns:a16="http://schemas.microsoft.com/office/drawing/2014/main" id="{00000000-0008-0000-0800-000008000000}"/>
              </a:ext>
            </a:extLst>
          </xdr:cNvPr>
          <xdr:cNvSpPr/>
        </xdr:nvSpPr>
        <xdr:spPr>
          <a:xfrm>
            <a:off x="7239000" y="400051"/>
            <a:ext cx="800100" cy="1057274"/>
          </a:xfrm>
          <a:prstGeom prst="rect">
            <a:avLst/>
          </a:prstGeom>
          <a:solidFill>
            <a:srgbClr val="00FF00"/>
          </a:solidFill>
          <a:ln>
            <a:noFill/>
          </a:ln>
          <a:effectLst>
            <a:outerShdw blurRad="50800" dist="38100" dir="5400000" algn="t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4">
              <a:shade val="50000"/>
            </a:schemeClr>
          </a:lnRef>
          <a:fillRef idx="1">
            <a:schemeClr val="accent4"/>
          </a:fillRef>
          <a:effectRef idx="0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lv-LV" sz="1400" b="1">
                <a:solidFill>
                  <a:srgbClr val="7030A0"/>
                </a:solidFill>
                <a:effectLst/>
                <a:latin typeface="Arial Narrow" pitchFamily="34" charset="0"/>
                <a:ea typeface="+mn-ea"/>
                <a:cs typeface="+mn-cs"/>
              </a:rPr>
              <a:t>Šeit jāievada prasītie dati </a:t>
            </a:r>
            <a:endParaRPr lang="lv-LV" sz="1800">
              <a:solidFill>
                <a:srgbClr val="7030A0"/>
              </a:solidFill>
              <a:effectLst/>
              <a:latin typeface="Arial Narrow" pitchFamily="34" charset="0"/>
            </a:endParaRPr>
          </a:p>
        </xdr:txBody>
      </xdr:sp>
      <xdr:sp macro="" textlink="">
        <xdr:nvSpPr>
          <xdr:cNvPr id="9" name="Labā bultiņa ar svītrām 8">
            <a:extLst>
              <a:ext uri="{FF2B5EF4-FFF2-40B4-BE49-F238E27FC236}">
                <a16:creationId xmlns:a16="http://schemas.microsoft.com/office/drawing/2014/main" id="{00000000-0008-0000-0800-000009000000}"/>
              </a:ext>
            </a:extLst>
          </xdr:cNvPr>
          <xdr:cNvSpPr/>
        </xdr:nvSpPr>
        <xdr:spPr>
          <a:xfrm flipH="1">
            <a:off x="5038723" y="685800"/>
            <a:ext cx="2133601" cy="495300"/>
          </a:xfrm>
          <a:prstGeom prst="stripedRightArrow">
            <a:avLst/>
          </a:prstGeom>
          <a:solidFill>
            <a:srgbClr val="00FF00"/>
          </a:solidFill>
          <a:ln>
            <a:noFill/>
          </a:ln>
          <a:effectLst>
            <a:outerShdw blurRad="50800" dist="38100" dir="5400000" algn="t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4">
              <a:shade val="50000"/>
            </a:schemeClr>
          </a:lnRef>
          <a:fillRef idx="1">
            <a:schemeClr val="accent4"/>
          </a:fillRef>
          <a:effectRef idx="0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</a:pPr>
            <a:endParaRPr lang="lv-LV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pic>
        <xdr:nvPicPr>
          <xdr:cNvPr id="10" name="Attēls 9">
            <a:extLst>
              <a:ext uri="{FF2B5EF4-FFF2-40B4-BE49-F238E27FC236}">
                <a16:creationId xmlns:a16="http://schemas.microsoft.com/office/drawing/2014/main" id="{00000000-0008-0000-08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BEBA8EAE-BF5A-486C-A8C5-ECC9F3942E4B}">
                <a14:imgProps xmlns:a14="http://schemas.microsoft.com/office/drawing/2010/main">
                  <a14:imgLayer r:embed="rId4">
                    <a14:imgEffect>
                      <a14:backgroundRemoval t="0" b="95000" l="0" r="100000">
                        <a14:foregroundMark x1="89250" y1="11250" x2="59500" y2="84063"/>
                        <a14:foregroundMark x1="49500" y1="55313" x2="58000" y2="85938"/>
                        <a14:foregroundMark x1="37250" y1="87188" x2="32750" y2="85625"/>
                        <a14:foregroundMark x1="21000" y1="88125" x2="23500" y2="89375"/>
                      </a14:backgroundRemoval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562600" y="171450"/>
            <a:ext cx="2012156" cy="1609725"/>
          </a:xfrm>
          <a:prstGeom prst="rect">
            <a:avLst/>
          </a:prstGeom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"/>
  <sheetViews>
    <sheetView tabSelected="1" zoomScaleNormal="100" workbookViewId="0">
      <selection activeCell="B13" sqref="B13"/>
    </sheetView>
  </sheetViews>
  <sheetFormatPr defaultRowHeight="18" x14ac:dyDescent="0.25"/>
  <cols>
    <col min="1" max="1" width="28.28515625" style="10" bestFit="1" customWidth="1"/>
    <col min="2" max="2" width="120.5703125" style="6" bestFit="1" customWidth="1"/>
    <col min="3" max="16384" width="9.140625" style="2"/>
  </cols>
  <sheetData>
    <row r="1" spans="1:14" ht="45" customHeight="1" x14ac:dyDescent="0.25">
      <c r="A1" s="1" t="s">
        <v>0</v>
      </c>
      <c r="B1" s="137" t="s">
        <v>99</v>
      </c>
    </row>
    <row r="2" spans="1:14" ht="45" customHeight="1" x14ac:dyDescent="0.25">
      <c r="A2" s="1" t="s">
        <v>1</v>
      </c>
      <c r="B2" s="137" t="s">
        <v>116</v>
      </c>
    </row>
    <row r="3" spans="1:14" s="3" customFormat="1" ht="45" customHeight="1" x14ac:dyDescent="0.25">
      <c r="A3" s="1" t="s">
        <v>2</v>
      </c>
      <c r="B3" s="137" t="s">
        <v>100</v>
      </c>
    </row>
    <row r="4" spans="1:14" s="8" customFormat="1" ht="45" customHeight="1" x14ac:dyDescent="0.25">
      <c r="A4" s="4" t="s">
        <v>3</v>
      </c>
      <c r="B4" s="5" t="s">
        <v>113</v>
      </c>
      <c r="C4" s="6"/>
      <c r="D4" s="6"/>
      <c r="E4" s="6"/>
      <c r="F4" s="6"/>
      <c r="G4" s="6"/>
      <c r="H4" s="6"/>
      <c r="I4" s="6"/>
      <c r="J4" s="6"/>
      <c r="K4" s="7"/>
      <c r="L4" s="7"/>
      <c r="M4" s="7"/>
      <c r="N4" s="7"/>
    </row>
    <row r="5" spans="1:14" s="3" customFormat="1" ht="45" customHeight="1" x14ac:dyDescent="0.25">
      <c r="A5" s="4" t="s">
        <v>4</v>
      </c>
      <c r="B5" s="5" t="s">
        <v>114</v>
      </c>
    </row>
    <row r="6" spans="1:14" s="3" customFormat="1" ht="45" customHeight="1" x14ac:dyDescent="0.25">
      <c r="A6" s="4" t="s">
        <v>5</v>
      </c>
      <c r="B6" s="5" t="s">
        <v>115</v>
      </c>
    </row>
    <row r="7" spans="1:14" s="3" customFormat="1" x14ac:dyDescent="0.25">
      <c r="A7" s="9"/>
    </row>
    <row r="10" spans="1:14" ht="32.25" customHeight="1" x14ac:dyDescent="0.25">
      <c r="C10" s="11"/>
      <c r="D10" s="11"/>
      <c r="E10" s="11"/>
      <c r="F10" s="11"/>
      <c r="G10" s="11"/>
      <c r="H10" s="11"/>
      <c r="I10" s="11"/>
      <c r="J10" s="11"/>
    </row>
  </sheetData>
  <sheetProtection selectLockedCells="1"/>
  <printOptions horizontalCentered="1"/>
  <pageMargins left="0.70866141732283472" right="0.70866141732283472" top="0.74803149606299213" bottom="0.74803149606299213" header="0.31496062992125984" footer="0.31496062992125984"/>
  <pageSetup paperSize="9" scale="59" orientation="portrait" blackAndWhite="1" verticalDpi="0" r:id="rId1"/>
  <headerFooter>
    <oddHeader>&amp;C&amp;"Arial Narrow,Regular"&amp;14Rēzeknes tehnikuma skolotāja darba izvērtējums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zoomScaleNormal="100" zoomScaleSheetLayoutView="90" workbookViewId="0">
      <selection activeCell="M15" sqref="M15"/>
    </sheetView>
  </sheetViews>
  <sheetFormatPr defaultColWidth="10.5703125" defaultRowHeight="15.75" x14ac:dyDescent="0.25"/>
  <cols>
    <col min="1" max="1" width="4.42578125" style="38" bestFit="1" customWidth="1"/>
    <col min="2" max="2" width="10.5703125" style="14"/>
    <col min="3" max="3" width="10.5703125" style="35"/>
    <col min="4" max="4" width="10.5703125" style="36"/>
    <col min="5" max="5" width="10.5703125" style="35"/>
    <col min="6" max="6" width="10.5703125" style="14"/>
    <col min="7" max="7" width="10.5703125" style="35"/>
    <col min="8" max="8" width="10.5703125" style="14"/>
    <col min="9" max="9" width="10.5703125" style="35"/>
    <col min="10" max="10" width="10.5703125" style="14"/>
    <col min="11" max="11" width="10.5703125" style="35"/>
    <col min="12" max="12" width="30.85546875" style="13" customWidth="1"/>
    <col min="13" max="13" width="4.7109375" style="13" customWidth="1"/>
    <col min="14" max="16384" width="10.5703125" style="14"/>
  </cols>
  <sheetData>
    <row r="1" spans="1:13" ht="23.25" customHeight="1" x14ac:dyDescent="0.25">
      <c r="A1" s="146" t="str">
        <f>'1_dati'!A2</f>
        <v>Mācību gads</v>
      </c>
      <c r="B1" s="146"/>
      <c r="C1" s="146"/>
      <c r="D1" s="146"/>
      <c r="E1" s="147" t="str">
        <f>'1_dati'!B2</f>
        <v xml:space="preserve">2019./2020. </v>
      </c>
      <c r="F1" s="147"/>
      <c r="G1" s="147"/>
      <c r="H1" s="147"/>
      <c r="I1" s="147"/>
      <c r="J1" s="147"/>
      <c r="K1" s="147"/>
      <c r="L1" s="12"/>
    </row>
    <row r="2" spans="1:13" ht="23.25" customHeight="1" x14ac:dyDescent="0.25">
      <c r="A2" s="146" t="str">
        <f>'1_dati'!A1</f>
        <v>Skolotāja vārds, uzvārds</v>
      </c>
      <c r="B2" s="146"/>
      <c r="C2" s="146"/>
      <c r="D2" s="146"/>
      <c r="E2" s="147" t="str">
        <f>'1_dati'!B1</f>
        <v>Zane Lapa</v>
      </c>
      <c r="F2" s="147"/>
      <c r="G2" s="147"/>
      <c r="H2" s="147"/>
      <c r="I2" s="147"/>
      <c r="J2" s="147"/>
      <c r="K2" s="147"/>
      <c r="L2" s="12"/>
    </row>
    <row r="3" spans="1:13" ht="24.75" customHeight="1" thickBot="1" x14ac:dyDescent="0.3">
      <c r="A3" s="148" t="str">
        <f>'1_dati'!B4</f>
        <v>PIKC "Rēzeknes tehnikums"  skolotāja darba rezultātu analīze par 1. pusgadu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3" ht="15.75" customHeight="1" x14ac:dyDescent="0.25">
      <c r="A4" s="138" t="s">
        <v>6</v>
      </c>
      <c r="B4" s="140" t="s">
        <v>7</v>
      </c>
      <c r="C4" s="142" t="s">
        <v>8</v>
      </c>
      <c r="D4" s="143"/>
      <c r="E4" s="143"/>
      <c r="F4" s="143"/>
      <c r="G4" s="143"/>
      <c r="H4" s="143"/>
      <c r="I4" s="143"/>
      <c r="J4" s="143"/>
      <c r="K4" s="144" t="s">
        <v>9</v>
      </c>
      <c r="L4" s="144" t="s">
        <v>10</v>
      </c>
      <c r="M4" s="149" t="s">
        <v>11</v>
      </c>
    </row>
    <row r="5" spans="1:13" ht="77.25" customHeight="1" thickBot="1" x14ac:dyDescent="0.3">
      <c r="A5" s="139"/>
      <c r="B5" s="141"/>
      <c r="C5" s="15" t="s">
        <v>12</v>
      </c>
      <c r="D5" s="16" t="s">
        <v>13</v>
      </c>
      <c r="E5" s="15" t="s">
        <v>14</v>
      </c>
      <c r="F5" s="15" t="s">
        <v>13</v>
      </c>
      <c r="G5" s="15" t="s">
        <v>15</v>
      </c>
      <c r="H5" s="15" t="s">
        <v>13</v>
      </c>
      <c r="I5" s="15" t="s">
        <v>16</v>
      </c>
      <c r="J5" s="15" t="s">
        <v>13</v>
      </c>
      <c r="K5" s="145"/>
      <c r="L5" s="145"/>
      <c r="M5" s="150"/>
    </row>
    <row r="6" spans="1:13" x14ac:dyDescent="0.25">
      <c r="A6" s="17">
        <f>IF(LEN(B6)&gt;0,1,"")</f>
        <v>1</v>
      </c>
      <c r="B6" s="18" t="s">
        <v>101</v>
      </c>
      <c r="C6" s="19">
        <v>0</v>
      </c>
      <c r="D6" s="20">
        <f>IF(LEN($B6)&gt;0,ROUND(C6/$K6,3),"")</f>
        <v>0</v>
      </c>
      <c r="E6" s="19">
        <v>19</v>
      </c>
      <c r="F6" s="20">
        <f>IF(LEN($B6)&gt;0,ROUND(E6/$K6,3),"")</f>
        <v>0.63300000000000001</v>
      </c>
      <c r="G6" s="19">
        <v>11</v>
      </c>
      <c r="H6" s="20">
        <f>IF(LEN($B6)&gt;0,ROUND(G6/$K6,3),"")</f>
        <v>0.36699999999999999</v>
      </c>
      <c r="I6" s="19">
        <v>0</v>
      </c>
      <c r="J6" s="20">
        <f>IF(LEN($B6)&gt;0,ROUND(I6/$K6,3),"")</f>
        <v>0</v>
      </c>
      <c r="K6" s="19">
        <v>30</v>
      </c>
      <c r="L6" s="18" t="s">
        <v>103</v>
      </c>
      <c r="M6" s="21">
        <v>1</v>
      </c>
    </row>
    <row r="7" spans="1:13" x14ac:dyDescent="0.25">
      <c r="A7" s="22">
        <f>IF(LEN(B7)&gt;0,2,"")</f>
        <v>2</v>
      </c>
      <c r="B7" s="23" t="s">
        <v>104</v>
      </c>
      <c r="C7" s="24">
        <v>4</v>
      </c>
      <c r="D7" s="20">
        <f t="shared" ref="D7:F22" si="0">IF(LEN($B7)&gt;0,ROUND(C7/$K7,3),"")</f>
        <v>0.2</v>
      </c>
      <c r="E7" s="24">
        <v>13</v>
      </c>
      <c r="F7" s="20">
        <f t="shared" si="0"/>
        <v>0.65</v>
      </c>
      <c r="G7" s="24">
        <v>3</v>
      </c>
      <c r="H7" s="20">
        <f>IF(LEN($B7)&gt;0,ROUND(G7/$K7,3),"")</f>
        <v>0.15</v>
      </c>
      <c r="I7" s="24">
        <v>0</v>
      </c>
      <c r="J7" s="20">
        <f>IF(LEN($B7)&gt;0,ROUND(I7/$K7,3),"")</f>
        <v>0</v>
      </c>
      <c r="K7" s="24">
        <v>20</v>
      </c>
      <c r="L7" s="18" t="s">
        <v>103</v>
      </c>
      <c r="M7" s="25">
        <v>3</v>
      </c>
    </row>
    <row r="8" spans="1:13" x14ac:dyDescent="0.25">
      <c r="A8" s="22">
        <f>IF(LEN(B8)&gt;0,3,"")</f>
        <v>3</v>
      </c>
      <c r="B8" s="23" t="s">
        <v>105</v>
      </c>
      <c r="C8" s="24">
        <v>4</v>
      </c>
      <c r="D8" s="20">
        <f>IF(LEN($B8)&gt;0,ROUND(C8/$K8,3),"")</f>
        <v>0.308</v>
      </c>
      <c r="E8" s="24">
        <v>7</v>
      </c>
      <c r="F8" s="20">
        <f>IF(LEN($B8)&gt;0,ROUND(E8/$K8,3),"")</f>
        <v>0.53800000000000003</v>
      </c>
      <c r="G8" s="24">
        <v>2</v>
      </c>
      <c r="H8" s="20">
        <f>IF(LEN($B8)&gt;0,ROUND(G8/$K8,3),"")</f>
        <v>0.154</v>
      </c>
      <c r="I8" s="24">
        <v>0</v>
      </c>
      <c r="J8" s="20">
        <f>IF(LEN($B8)&gt;0,ROUND(I8/$K8,3),"")</f>
        <v>0</v>
      </c>
      <c r="K8" s="24">
        <v>13</v>
      </c>
      <c r="L8" s="18" t="s">
        <v>103</v>
      </c>
      <c r="M8" s="25">
        <v>5</v>
      </c>
    </row>
    <row r="9" spans="1:13" x14ac:dyDescent="0.25">
      <c r="A9" s="22">
        <f>IF(LEN(B9)&gt;0,4,"")</f>
        <v>4</v>
      </c>
      <c r="B9" s="23" t="s">
        <v>106</v>
      </c>
      <c r="C9" s="24">
        <v>2</v>
      </c>
      <c r="D9" s="20">
        <f t="shared" si="0"/>
        <v>8.3000000000000004E-2</v>
      </c>
      <c r="E9" s="24">
        <v>12</v>
      </c>
      <c r="F9" s="20">
        <f t="shared" si="0"/>
        <v>0.5</v>
      </c>
      <c r="G9" s="24">
        <v>9</v>
      </c>
      <c r="H9" s="20">
        <f t="shared" ref="H9:J23" si="1">IF(LEN($B9)&gt;0,ROUND(G9/$K9,3),"")</f>
        <v>0.375</v>
      </c>
      <c r="I9" s="24">
        <v>1</v>
      </c>
      <c r="J9" s="20">
        <f t="shared" si="1"/>
        <v>4.2000000000000003E-2</v>
      </c>
      <c r="K9" s="24">
        <v>24</v>
      </c>
      <c r="L9" s="18" t="s">
        <v>103</v>
      </c>
      <c r="M9" s="25">
        <v>3</v>
      </c>
    </row>
    <row r="10" spans="1:13" x14ac:dyDescent="0.25">
      <c r="A10" s="22">
        <f>IF(LEN(B10)&gt;0,5,"")</f>
        <v>5</v>
      </c>
      <c r="B10" s="23" t="s">
        <v>102</v>
      </c>
      <c r="C10" s="24">
        <v>4</v>
      </c>
      <c r="D10" s="20">
        <f t="shared" si="0"/>
        <v>0.33300000000000002</v>
      </c>
      <c r="E10" s="24">
        <v>7</v>
      </c>
      <c r="F10" s="20">
        <f t="shared" si="0"/>
        <v>0.58299999999999996</v>
      </c>
      <c r="G10" s="24">
        <v>1</v>
      </c>
      <c r="H10" s="20">
        <f t="shared" si="1"/>
        <v>8.3000000000000004E-2</v>
      </c>
      <c r="I10" s="24">
        <v>0</v>
      </c>
      <c r="J10" s="20">
        <f t="shared" si="1"/>
        <v>0</v>
      </c>
      <c r="K10" s="24">
        <v>12</v>
      </c>
      <c r="L10" s="18" t="s">
        <v>103</v>
      </c>
      <c r="M10" s="25">
        <v>1</v>
      </c>
    </row>
    <row r="11" spans="1:13" x14ac:dyDescent="0.25">
      <c r="A11" s="22">
        <f>IF(LEN(B11)&gt;0,6,"")</f>
        <v>6</v>
      </c>
      <c r="B11" s="23" t="s">
        <v>107</v>
      </c>
      <c r="C11" s="24">
        <v>2</v>
      </c>
      <c r="D11" s="20">
        <f t="shared" si="0"/>
        <v>8.3000000000000004E-2</v>
      </c>
      <c r="E11" s="24">
        <v>18</v>
      </c>
      <c r="F11" s="20">
        <f t="shared" si="0"/>
        <v>0.75</v>
      </c>
      <c r="G11" s="24">
        <v>4</v>
      </c>
      <c r="H11" s="20">
        <f t="shared" si="1"/>
        <v>0.16700000000000001</v>
      </c>
      <c r="I11" s="24">
        <v>0</v>
      </c>
      <c r="J11" s="20">
        <f t="shared" si="1"/>
        <v>0</v>
      </c>
      <c r="K11" s="24">
        <v>24</v>
      </c>
      <c r="L11" s="18" t="s">
        <v>103</v>
      </c>
      <c r="M11" s="25">
        <v>1</v>
      </c>
    </row>
    <row r="12" spans="1:13" x14ac:dyDescent="0.25">
      <c r="A12" s="22">
        <f>IF(LEN(B12)&gt;0,7,"")</f>
        <v>7</v>
      </c>
      <c r="B12" s="23" t="s">
        <v>108</v>
      </c>
      <c r="C12" s="24">
        <v>5</v>
      </c>
      <c r="D12" s="20">
        <f t="shared" si="0"/>
        <v>0.16700000000000001</v>
      </c>
      <c r="E12" s="24">
        <v>22</v>
      </c>
      <c r="F12" s="20">
        <f t="shared" si="0"/>
        <v>0.73299999999999998</v>
      </c>
      <c r="G12" s="24">
        <v>4</v>
      </c>
      <c r="H12" s="20">
        <f t="shared" si="1"/>
        <v>0.13300000000000001</v>
      </c>
      <c r="I12" s="24">
        <v>0</v>
      </c>
      <c r="J12" s="20">
        <f t="shared" si="1"/>
        <v>0</v>
      </c>
      <c r="K12" s="24">
        <v>30</v>
      </c>
      <c r="L12" s="18" t="s">
        <v>103</v>
      </c>
      <c r="M12" s="25">
        <v>1</v>
      </c>
    </row>
    <row r="13" spans="1:13" x14ac:dyDescent="0.25">
      <c r="A13" s="22">
        <f>IF(LEN(B13)&gt;0,8,"")</f>
        <v>8</v>
      </c>
      <c r="B13" s="23" t="s">
        <v>109</v>
      </c>
      <c r="C13" s="24">
        <v>7</v>
      </c>
      <c r="D13" s="20">
        <f t="shared" si="0"/>
        <v>0.63600000000000001</v>
      </c>
      <c r="E13" s="24">
        <v>4</v>
      </c>
      <c r="F13" s="20">
        <f t="shared" si="0"/>
        <v>0.36399999999999999</v>
      </c>
      <c r="G13" s="24">
        <v>0</v>
      </c>
      <c r="H13" s="20">
        <f t="shared" si="1"/>
        <v>0</v>
      </c>
      <c r="I13" s="24">
        <v>0</v>
      </c>
      <c r="J13" s="20">
        <f t="shared" si="1"/>
        <v>0</v>
      </c>
      <c r="K13" s="24">
        <v>11</v>
      </c>
      <c r="L13" s="18" t="s">
        <v>103</v>
      </c>
      <c r="M13" s="25">
        <v>5</v>
      </c>
    </row>
    <row r="14" spans="1:13" x14ac:dyDescent="0.25">
      <c r="A14" s="22">
        <f>IF(LEN(B14)&gt;0,9,"")</f>
        <v>9</v>
      </c>
      <c r="B14" s="23" t="s">
        <v>110</v>
      </c>
      <c r="C14" s="24">
        <v>3</v>
      </c>
      <c r="D14" s="20">
        <f t="shared" si="0"/>
        <v>0.375</v>
      </c>
      <c r="E14" s="24">
        <v>5</v>
      </c>
      <c r="F14" s="20">
        <f t="shared" si="0"/>
        <v>0.625</v>
      </c>
      <c r="G14" s="24">
        <v>0</v>
      </c>
      <c r="H14" s="20">
        <f t="shared" si="1"/>
        <v>0</v>
      </c>
      <c r="I14" s="24">
        <v>0</v>
      </c>
      <c r="J14" s="20">
        <f t="shared" si="1"/>
        <v>0</v>
      </c>
      <c r="K14" s="24">
        <v>8</v>
      </c>
      <c r="L14" s="18" t="s">
        <v>103</v>
      </c>
      <c r="M14" s="25">
        <v>5</v>
      </c>
    </row>
    <row r="15" spans="1:13" x14ac:dyDescent="0.25">
      <c r="A15" s="22" t="str">
        <f>IF(LEN(B15)&gt;0,10,"")</f>
        <v/>
      </c>
      <c r="B15" s="23"/>
      <c r="C15" s="24"/>
      <c r="D15" s="20" t="str">
        <f t="shared" si="0"/>
        <v/>
      </c>
      <c r="E15" s="24"/>
      <c r="F15" s="20" t="str">
        <f t="shared" si="0"/>
        <v/>
      </c>
      <c r="G15" s="24"/>
      <c r="H15" s="20" t="str">
        <f t="shared" si="1"/>
        <v/>
      </c>
      <c r="I15" s="24"/>
      <c r="J15" s="20" t="str">
        <f t="shared" si="1"/>
        <v/>
      </c>
      <c r="K15" s="24" t="str">
        <f t="shared" ref="K15:K33" si="2">IF(LEN(B15)&gt;0,C15+E15+G15+I15,"")</f>
        <v/>
      </c>
      <c r="L15" s="23"/>
      <c r="M15" s="25"/>
    </row>
    <row r="16" spans="1:13" x14ac:dyDescent="0.25">
      <c r="A16" s="22" t="str">
        <f>IF(LEN(B16)&gt;0,11,"")</f>
        <v/>
      </c>
      <c r="B16" s="23"/>
      <c r="C16" s="24"/>
      <c r="D16" s="20" t="str">
        <f t="shared" si="0"/>
        <v/>
      </c>
      <c r="E16" s="24"/>
      <c r="F16" s="20" t="str">
        <f t="shared" si="0"/>
        <v/>
      </c>
      <c r="G16" s="24"/>
      <c r="H16" s="20" t="str">
        <f t="shared" si="1"/>
        <v/>
      </c>
      <c r="I16" s="24"/>
      <c r="J16" s="20" t="str">
        <f t="shared" si="1"/>
        <v/>
      </c>
      <c r="K16" s="24" t="str">
        <f t="shared" si="2"/>
        <v/>
      </c>
      <c r="L16" s="23"/>
      <c r="M16" s="25"/>
    </row>
    <row r="17" spans="1:13" x14ac:dyDescent="0.25">
      <c r="A17" s="22" t="str">
        <f>IF(LEN(B17)&gt;0,12,"")</f>
        <v/>
      </c>
      <c r="B17" s="23"/>
      <c r="C17" s="24"/>
      <c r="D17" s="20" t="str">
        <f t="shared" si="0"/>
        <v/>
      </c>
      <c r="E17" s="24"/>
      <c r="F17" s="20" t="str">
        <f t="shared" si="0"/>
        <v/>
      </c>
      <c r="G17" s="24"/>
      <c r="H17" s="20" t="str">
        <f t="shared" si="1"/>
        <v/>
      </c>
      <c r="I17" s="24"/>
      <c r="J17" s="20" t="str">
        <f t="shared" si="1"/>
        <v/>
      </c>
      <c r="K17" s="24" t="str">
        <f t="shared" si="2"/>
        <v/>
      </c>
      <c r="L17" s="23"/>
      <c r="M17" s="25"/>
    </row>
    <row r="18" spans="1:13" x14ac:dyDescent="0.25">
      <c r="A18" s="22" t="str">
        <f>IF(LEN(B18)&gt;0,13,"")</f>
        <v/>
      </c>
      <c r="B18" s="23"/>
      <c r="C18" s="24"/>
      <c r="D18" s="20" t="str">
        <f t="shared" si="0"/>
        <v/>
      </c>
      <c r="E18" s="24"/>
      <c r="F18" s="20" t="str">
        <f t="shared" si="0"/>
        <v/>
      </c>
      <c r="G18" s="24"/>
      <c r="H18" s="20" t="str">
        <f t="shared" si="1"/>
        <v/>
      </c>
      <c r="I18" s="24"/>
      <c r="J18" s="20" t="str">
        <f t="shared" si="1"/>
        <v/>
      </c>
      <c r="K18" s="24" t="str">
        <f t="shared" si="2"/>
        <v/>
      </c>
      <c r="L18" s="23"/>
      <c r="M18" s="25"/>
    </row>
    <row r="19" spans="1:13" x14ac:dyDescent="0.25">
      <c r="A19" s="22" t="str">
        <f>IF(LEN(B19)&gt;0,14,"")</f>
        <v/>
      </c>
      <c r="B19" s="23"/>
      <c r="C19" s="24"/>
      <c r="D19" s="20" t="str">
        <f t="shared" si="0"/>
        <v/>
      </c>
      <c r="E19" s="24"/>
      <c r="F19" s="20" t="str">
        <f t="shared" si="0"/>
        <v/>
      </c>
      <c r="G19" s="24"/>
      <c r="H19" s="20" t="str">
        <f t="shared" si="1"/>
        <v/>
      </c>
      <c r="I19" s="24"/>
      <c r="J19" s="20" t="str">
        <f t="shared" si="1"/>
        <v/>
      </c>
      <c r="K19" s="24" t="str">
        <f t="shared" si="2"/>
        <v/>
      </c>
      <c r="L19" s="23"/>
      <c r="M19" s="25"/>
    </row>
    <row r="20" spans="1:13" x14ac:dyDescent="0.25">
      <c r="A20" s="22" t="str">
        <f>IF(LEN(B20)&gt;0,15,"")</f>
        <v/>
      </c>
      <c r="B20" s="23"/>
      <c r="C20" s="24"/>
      <c r="D20" s="20" t="str">
        <f t="shared" si="0"/>
        <v/>
      </c>
      <c r="E20" s="24"/>
      <c r="F20" s="20" t="str">
        <f t="shared" si="0"/>
        <v/>
      </c>
      <c r="G20" s="24"/>
      <c r="H20" s="20" t="str">
        <f t="shared" si="1"/>
        <v/>
      </c>
      <c r="I20" s="24"/>
      <c r="J20" s="20" t="str">
        <f t="shared" si="1"/>
        <v/>
      </c>
      <c r="K20" s="24" t="str">
        <f t="shared" si="2"/>
        <v/>
      </c>
      <c r="L20" s="23"/>
      <c r="M20" s="25"/>
    </row>
    <row r="21" spans="1:13" x14ac:dyDescent="0.25">
      <c r="A21" s="22" t="str">
        <f>IF(LEN(B21)&gt;0,16,"")</f>
        <v/>
      </c>
      <c r="B21" s="23"/>
      <c r="C21" s="24"/>
      <c r="D21" s="20" t="str">
        <f t="shared" si="0"/>
        <v/>
      </c>
      <c r="E21" s="24"/>
      <c r="F21" s="20" t="str">
        <f t="shared" si="0"/>
        <v/>
      </c>
      <c r="G21" s="24"/>
      <c r="H21" s="20" t="str">
        <f t="shared" si="1"/>
        <v/>
      </c>
      <c r="I21" s="24"/>
      <c r="J21" s="20" t="str">
        <f t="shared" si="1"/>
        <v/>
      </c>
      <c r="K21" s="24" t="str">
        <f t="shared" si="2"/>
        <v/>
      </c>
      <c r="L21" s="23"/>
      <c r="M21" s="25"/>
    </row>
    <row r="22" spans="1:13" x14ac:dyDescent="0.25">
      <c r="A22" s="22" t="str">
        <f>IF(LEN(B22)&gt;0,17,"")</f>
        <v/>
      </c>
      <c r="B22" s="23"/>
      <c r="C22" s="24"/>
      <c r="D22" s="20" t="str">
        <f t="shared" si="0"/>
        <v/>
      </c>
      <c r="E22" s="24"/>
      <c r="F22" s="20" t="str">
        <f t="shared" si="0"/>
        <v/>
      </c>
      <c r="G22" s="24"/>
      <c r="H22" s="20" t="str">
        <f t="shared" si="1"/>
        <v/>
      </c>
      <c r="I22" s="24"/>
      <c r="J22" s="20" t="str">
        <f t="shared" si="1"/>
        <v/>
      </c>
      <c r="K22" s="24" t="str">
        <f t="shared" si="2"/>
        <v/>
      </c>
      <c r="L22" s="23"/>
      <c r="M22" s="25"/>
    </row>
    <row r="23" spans="1:13" x14ac:dyDescent="0.25">
      <c r="A23" s="22" t="str">
        <f>IF(LEN(B23)&gt;0,18,"")</f>
        <v/>
      </c>
      <c r="B23" s="23"/>
      <c r="C23" s="24"/>
      <c r="D23" s="20" t="str">
        <f t="shared" ref="D23:F23" si="3">IF(LEN($B23)&gt;0,ROUND(C23/$K23,3),"")</f>
        <v/>
      </c>
      <c r="E23" s="24"/>
      <c r="F23" s="20" t="str">
        <f t="shared" si="3"/>
        <v/>
      </c>
      <c r="G23" s="24"/>
      <c r="H23" s="20" t="str">
        <f t="shared" si="1"/>
        <v/>
      </c>
      <c r="I23" s="24"/>
      <c r="J23" s="20" t="str">
        <f t="shared" si="1"/>
        <v/>
      </c>
      <c r="K23" s="24" t="str">
        <f t="shared" si="2"/>
        <v/>
      </c>
      <c r="L23" s="23"/>
      <c r="M23" s="25"/>
    </row>
    <row r="24" spans="1:13" x14ac:dyDescent="0.25">
      <c r="A24" s="22" t="str">
        <f>IF(LEN(B24)&gt;0,19,"")</f>
        <v/>
      </c>
      <c r="B24" s="23"/>
      <c r="C24" s="24"/>
      <c r="D24" s="20" t="str">
        <f>IF(LEN($B24)&gt;0,ROUND(C24/$K24,3),"")</f>
        <v/>
      </c>
      <c r="E24" s="24"/>
      <c r="F24" s="20" t="str">
        <f>IF(LEN($B24)&gt;0,ROUND(E24/$K24,3),"")</f>
        <v/>
      </c>
      <c r="G24" s="24"/>
      <c r="H24" s="20" t="str">
        <f>IF(LEN($B24)&gt;0,ROUND(G24/$K24,3),"")</f>
        <v/>
      </c>
      <c r="I24" s="24"/>
      <c r="J24" s="20" t="str">
        <f>IF(LEN($B24)&gt;0,ROUND(I24/$K24,3),"")</f>
        <v/>
      </c>
      <c r="K24" s="24" t="str">
        <f t="shared" si="2"/>
        <v/>
      </c>
      <c r="L24" s="23"/>
      <c r="M24" s="25"/>
    </row>
    <row r="25" spans="1:13" x14ac:dyDescent="0.25">
      <c r="A25" s="22" t="str">
        <f>IF(LEN(B25)&gt;0,20,"")</f>
        <v/>
      </c>
      <c r="B25" s="23"/>
      <c r="C25" s="24"/>
      <c r="D25" s="20" t="str">
        <f t="shared" ref="D25:F33" si="4">IF(LEN($B25)&gt;0,ROUND(C25/$K25,3),"")</f>
        <v/>
      </c>
      <c r="E25" s="24"/>
      <c r="F25" s="20" t="str">
        <f t="shared" si="4"/>
        <v/>
      </c>
      <c r="G25" s="24"/>
      <c r="H25" s="20" t="str">
        <f t="shared" ref="H25:J33" si="5">IF(LEN($B25)&gt;0,ROUND(G25/$K25,3),"")</f>
        <v/>
      </c>
      <c r="I25" s="24"/>
      <c r="J25" s="20" t="str">
        <f t="shared" si="5"/>
        <v/>
      </c>
      <c r="K25" s="24" t="str">
        <f t="shared" si="2"/>
        <v/>
      </c>
      <c r="L25" s="23"/>
      <c r="M25" s="25"/>
    </row>
    <row r="26" spans="1:13" x14ac:dyDescent="0.25">
      <c r="A26" s="22" t="str">
        <f>IF(LEN(B26)&gt;0,21,"")</f>
        <v/>
      </c>
      <c r="B26" s="23"/>
      <c r="C26" s="24"/>
      <c r="D26" s="20" t="str">
        <f t="shared" si="4"/>
        <v/>
      </c>
      <c r="E26" s="24"/>
      <c r="F26" s="20" t="str">
        <f t="shared" si="4"/>
        <v/>
      </c>
      <c r="G26" s="24"/>
      <c r="H26" s="20" t="str">
        <f t="shared" si="5"/>
        <v/>
      </c>
      <c r="I26" s="24"/>
      <c r="J26" s="20" t="str">
        <f t="shared" si="5"/>
        <v/>
      </c>
      <c r="K26" s="24" t="str">
        <f t="shared" si="2"/>
        <v/>
      </c>
      <c r="L26" s="23"/>
      <c r="M26" s="25"/>
    </row>
    <row r="27" spans="1:13" x14ac:dyDescent="0.25">
      <c r="A27" s="22" t="str">
        <f>IF(LEN(B27)&gt;0,22,"")</f>
        <v/>
      </c>
      <c r="B27" s="23"/>
      <c r="C27" s="24"/>
      <c r="D27" s="20" t="str">
        <f t="shared" si="4"/>
        <v/>
      </c>
      <c r="E27" s="24"/>
      <c r="F27" s="20" t="str">
        <f t="shared" si="4"/>
        <v/>
      </c>
      <c r="G27" s="24"/>
      <c r="H27" s="20" t="str">
        <f t="shared" si="5"/>
        <v/>
      </c>
      <c r="I27" s="24"/>
      <c r="J27" s="20" t="str">
        <f t="shared" si="5"/>
        <v/>
      </c>
      <c r="K27" s="24" t="str">
        <f t="shared" si="2"/>
        <v/>
      </c>
      <c r="L27" s="23"/>
      <c r="M27" s="25"/>
    </row>
    <row r="28" spans="1:13" x14ac:dyDescent="0.25">
      <c r="A28" s="22" t="str">
        <f>IF(LEN(B28)&gt;0,23,"")</f>
        <v/>
      </c>
      <c r="B28" s="23"/>
      <c r="C28" s="24"/>
      <c r="D28" s="20" t="str">
        <f t="shared" si="4"/>
        <v/>
      </c>
      <c r="E28" s="24"/>
      <c r="F28" s="20" t="str">
        <f t="shared" si="4"/>
        <v/>
      </c>
      <c r="G28" s="24"/>
      <c r="H28" s="20" t="str">
        <f t="shared" si="5"/>
        <v/>
      </c>
      <c r="I28" s="24"/>
      <c r="J28" s="20" t="str">
        <f t="shared" si="5"/>
        <v/>
      </c>
      <c r="K28" s="24" t="str">
        <f t="shared" si="2"/>
        <v/>
      </c>
      <c r="L28" s="23"/>
      <c r="M28" s="25"/>
    </row>
    <row r="29" spans="1:13" x14ac:dyDescent="0.25">
      <c r="A29" s="22" t="str">
        <f>IF(LEN(B29)&gt;0,24,"")</f>
        <v/>
      </c>
      <c r="B29" s="23"/>
      <c r="C29" s="24"/>
      <c r="D29" s="20" t="str">
        <f t="shared" si="4"/>
        <v/>
      </c>
      <c r="E29" s="24"/>
      <c r="F29" s="20" t="str">
        <f t="shared" si="4"/>
        <v/>
      </c>
      <c r="G29" s="24"/>
      <c r="H29" s="20" t="str">
        <f t="shared" si="5"/>
        <v/>
      </c>
      <c r="I29" s="24"/>
      <c r="J29" s="20" t="str">
        <f t="shared" si="5"/>
        <v/>
      </c>
      <c r="K29" s="24" t="str">
        <f t="shared" si="2"/>
        <v/>
      </c>
      <c r="L29" s="23"/>
      <c r="M29" s="25"/>
    </row>
    <row r="30" spans="1:13" x14ac:dyDescent="0.25">
      <c r="A30" s="22" t="str">
        <f>IF(LEN(B30)&gt;0,25,"")</f>
        <v/>
      </c>
      <c r="B30" s="23"/>
      <c r="C30" s="24"/>
      <c r="D30" s="20" t="str">
        <f t="shared" si="4"/>
        <v/>
      </c>
      <c r="E30" s="24"/>
      <c r="F30" s="20" t="str">
        <f t="shared" si="4"/>
        <v/>
      </c>
      <c r="G30" s="24"/>
      <c r="H30" s="20" t="str">
        <f t="shared" si="5"/>
        <v/>
      </c>
      <c r="I30" s="24"/>
      <c r="J30" s="20" t="str">
        <f t="shared" si="5"/>
        <v/>
      </c>
      <c r="K30" s="24" t="str">
        <f t="shared" si="2"/>
        <v/>
      </c>
      <c r="L30" s="23"/>
      <c r="M30" s="25"/>
    </row>
    <row r="31" spans="1:13" x14ac:dyDescent="0.25">
      <c r="A31" s="22" t="str">
        <f>IF(LEN(B31)&gt;0,26,"")</f>
        <v/>
      </c>
      <c r="B31" s="23"/>
      <c r="C31" s="24"/>
      <c r="D31" s="20" t="str">
        <f t="shared" si="4"/>
        <v/>
      </c>
      <c r="E31" s="24"/>
      <c r="F31" s="20" t="str">
        <f t="shared" si="4"/>
        <v/>
      </c>
      <c r="G31" s="24"/>
      <c r="H31" s="20" t="str">
        <f t="shared" si="5"/>
        <v/>
      </c>
      <c r="I31" s="24"/>
      <c r="J31" s="20" t="str">
        <f t="shared" si="5"/>
        <v/>
      </c>
      <c r="K31" s="24" t="str">
        <f t="shared" si="2"/>
        <v/>
      </c>
      <c r="L31" s="23"/>
      <c r="M31" s="25"/>
    </row>
    <row r="32" spans="1:13" x14ac:dyDescent="0.25">
      <c r="A32" s="22" t="str">
        <f>IF(LEN(B32)&gt;0,27,"")</f>
        <v/>
      </c>
      <c r="B32" s="23"/>
      <c r="C32" s="24"/>
      <c r="D32" s="20" t="str">
        <f t="shared" si="4"/>
        <v/>
      </c>
      <c r="E32" s="24"/>
      <c r="F32" s="20" t="str">
        <f t="shared" si="4"/>
        <v/>
      </c>
      <c r="G32" s="24"/>
      <c r="H32" s="20" t="str">
        <f t="shared" si="5"/>
        <v/>
      </c>
      <c r="I32" s="24"/>
      <c r="J32" s="20" t="str">
        <f t="shared" si="5"/>
        <v/>
      </c>
      <c r="K32" s="24" t="str">
        <f t="shared" si="2"/>
        <v/>
      </c>
      <c r="L32" s="23"/>
      <c r="M32" s="25"/>
    </row>
    <row r="33" spans="1:13" x14ac:dyDescent="0.25">
      <c r="A33" s="22" t="str">
        <f>IF(LEN(B33)&gt;0,28,"")</f>
        <v/>
      </c>
      <c r="B33" s="23"/>
      <c r="C33" s="24"/>
      <c r="D33" s="20" t="str">
        <f t="shared" si="4"/>
        <v/>
      </c>
      <c r="E33" s="24"/>
      <c r="F33" s="20" t="str">
        <f t="shared" si="4"/>
        <v/>
      </c>
      <c r="G33" s="24"/>
      <c r="H33" s="20" t="str">
        <f t="shared" si="5"/>
        <v/>
      </c>
      <c r="I33" s="24"/>
      <c r="J33" s="20" t="str">
        <f t="shared" si="5"/>
        <v/>
      </c>
      <c r="K33" s="24" t="str">
        <f t="shared" si="2"/>
        <v/>
      </c>
      <c r="L33" s="23"/>
      <c r="M33" s="25"/>
    </row>
    <row r="34" spans="1:13" s="33" customFormat="1" ht="16.5" thickBot="1" x14ac:dyDescent="0.3">
      <c r="A34" s="26"/>
      <c r="B34" s="27" t="s">
        <v>18</v>
      </c>
      <c r="C34" s="28">
        <f>SUM(C6:C$33)</f>
        <v>31</v>
      </c>
      <c r="D34" s="29">
        <f t="shared" ref="D34" si="6">ROUND(C34/K34,3)</f>
        <v>0.18</v>
      </c>
      <c r="E34" s="28">
        <f>SUM(E6:E$33)</f>
        <v>107</v>
      </c>
      <c r="F34" s="30">
        <f t="shared" ref="F34" si="7">ROUND(E34/K34,3)</f>
        <v>0.622</v>
      </c>
      <c r="G34" s="28">
        <f>SUM(G6:G$33)</f>
        <v>34</v>
      </c>
      <c r="H34" s="30">
        <f t="shared" ref="H34" si="8">ROUND(G34/K34,3)</f>
        <v>0.19800000000000001</v>
      </c>
      <c r="I34" s="28">
        <f>SUM(I6:I$33)</f>
        <v>1</v>
      </c>
      <c r="J34" s="30">
        <f t="shared" ref="J34" si="9">ROUND(I34/K34,3)</f>
        <v>6.0000000000000001E-3</v>
      </c>
      <c r="K34" s="28">
        <f>SUM(K6:K$33)</f>
        <v>172</v>
      </c>
      <c r="L34" s="31"/>
      <c r="M34" s="32" t="s">
        <v>27</v>
      </c>
    </row>
    <row r="35" spans="1:13" ht="17.25" thickTop="1" thickBot="1" x14ac:dyDescent="0.3">
      <c r="A35" s="34"/>
    </row>
    <row r="36" spans="1:13" ht="16.5" thickTop="1" x14ac:dyDescent="0.25">
      <c r="A36" s="34"/>
      <c r="B36" s="151" t="s">
        <v>19</v>
      </c>
      <c r="C36" s="152"/>
      <c r="D36" s="152"/>
      <c r="E36" s="153"/>
      <c r="G36" s="14"/>
      <c r="I36" s="14"/>
      <c r="K36" s="14"/>
      <c r="L36" s="14"/>
      <c r="M36" s="14"/>
    </row>
    <row r="37" spans="1:13" ht="36.75" customHeight="1" x14ac:dyDescent="0.25">
      <c r="A37" s="34"/>
      <c r="B37" s="154" t="s">
        <v>20</v>
      </c>
      <c r="C37" s="155"/>
      <c r="D37" s="156" t="s">
        <v>21</v>
      </c>
      <c r="E37" s="157"/>
      <c r="G37" s="14"/>
      <c r="I37" s="14"/>
      <c r="K37" s="14"/>
      <c r="L37" s="14"/>
      <c r="M37" s="14"/>
    </row>
    <row r="38" spans="1:13" x14ac:dyDescent="0.25">
      <c r="A38" s="34"/>
      <c r="B38" s="158" t="s">
        <v>22</v>
      </c>
      <c r="C38" s="159"/>
      <c r="D38" s="160">
        <f>C34/K$34</f>
        <v>0.18023255813953487</v>
      </c>
      <c r="E38" s="161"/>
      <c r="G38" s="14"/>
      <c r="I38" s="14"/>
      <c r="K38" s="14"/>
      <c r="L38" s="14"/>
      <c r="M38" s="14"/>
    </row>
    <row r="39" spans="1:13" x14ac:dyDescent="0.25">
      <c r="A39" s="34"/>
      <c r="B39" s="158" t="s">
        <v>23</v>
      </c>
      <c r="C39" s="159"/>
      <c r="D39" s="160">
        <f>E34/K$34</f>
        <v>0.62209302325581395</v>
      </c>
      <c r="E39" s="161"/>
      <c r="G39" s="14"/>
      <c r="I39" s="14"/>
      <c r="K39" s="14"/>
      <c r="L39" s="14"/>
      <c r="M39" s="14"/>
    </row>
    <row r="40" spans="1:13" x14ac:dyDescent="0.25">
      <c r="A40" s="34"/>
      <c r="B40" s="158" t="s">
        <v>24</v>
      </c>
      <c r="C40" s="159"/>
      <c r="D40" s="160">
        <f>G34/K$34</f>
        <v>0.19767441860465115</v>
      </c>
      <c r="E40" s="161"/>
      <c r="G40" s="14"/>
      <c r="I40" s="14"/>
      <c r="K40" s="14"/>
      <c r="L40" s="14"/>
      <c r="M40" s="14"/>
    </row>
    <row r="41" spans="1:13" x14ac:dyDescent="0.25">
      <c r="A41" s="34"/>
      <c r="B41" s="158" t="s">
        <v>25</v>
      </c>
      <c r="C41" s="159"/>
      <c r="D41" s="160">
        <f>I34/K$34</f>
        <v>5.8139534883720929E-3</v>
      </c>
      <c r="E41" s="161"/>
      <c r="G41" s="14"/>
      <c r="I41" s="14"/>
      <c r="K41" s="14"/>
      <c r="L41" s="14"/>
      <c r="M41" s="14"/>
    </row>
    <row r="42" spans="1:13" ht="16.5" thickBot="1" x14ac:dyDescent="0.3">
      <c r="A42" s="34"/>
      <c r="B42" s="162" t="s">
        <v>26</v>
      </c>
      <c r="C42" s="163"/>
      <c r="D42" s="164">
        <f>K34</f>
        <v>172</v>
      </c>
      <c r="E42" s="165"/>
      <c r="G42" s="14"/>
      <c r="I42" s="14"/>
      <c r="K42" s="14"/>
      <c r="L42" s="14"/>
      <c r="M42" s="14"/>
    </row>
    <row r="43" spans="1:13" ht="16.5" thickTop="1" x14ac:dyDescent="0.25">
      <c r="A43" s="37"/>
    </row>
  </sheetData>
  <sheetProtection password="CC4D" sheet="1" objects="1" scenarios="1" selectLockedCells="1"/>
  <mergeCells count="24">
    <mergeCell ref="B42:C42"/>
    <mergeCell ref="D42:E42"/>
    <mergeCell ref="B39:C39"/>
    <mergeCell ref="D39:E39"/>
    <mergeCell ref="B40:C40"/>
    <mergeCell ref="D40:E40"/>
    <mergeCell ref="B41:C41"/>
    <mergeCell ref="D41:E41"/>
    <mergeCell ref="M4:M5"/>
    <mergeCell ref="B36:E36"/>
    <mergeCell ref="B37:C37"/>
    <mergeCell ref="D37:E37"/>
    <mergeCell ref="B38:C38"/>
    <mergeCell ref="D38:E38"/>
    <mergeCell ref="A1:D1"/>
    <mergeCell ref="E1:K1"/>
    <mergeCell ref="A2:D2"/>
    <mergeCell ref="E2:K2"/>
    <mergeCell ref="A3:M3"/>
    <mergeCell ref="A4:A5"/>
    <mergeCell ref="B4:B5"/>
    <mergeCell ref="C4:J4"/>
    <mergeCell ref="K4:K5"/>
    <mergeCell ref="L4:L5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headerFooter>
    <oddHeader>&amp;CRēzeknes tehnikuma skolotāja darba izvērtējums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zoomScaleNormal="100" workbookViewId="0">
      <selection activeCell="G32" sqref="G32"/>
    </sheetView>
  </sheetViews>
  <sheetFormatPr defaultRowHeight="15.75" x14ac:dyDescent="0.25"/>
  <cols>
    <col min="1" max="1" width="5" style="38" customWidth="1"/>
    <col min="2" max="2" width="9.5703125" style="14" customWidth="1"/>
    <col min="3" max="3" width="9.5703125" style="35" customWidth="1"/>
    <col min="4" max="4" width="9.5703125" style="14" customWidth="1"/>
    <col min="5" max="5" width="9.5703125" style="35" customWidth="1"/>
    <col min="6" max="6" width="9.5703125" style="14" customWidth="1"/>
    <col min="7" max="7" width="9.5703125" style="35" customWidth="1"/>
    <col min="8" max="8" width="9.5703125" style="14" customWidth="1"/>
    <col min="9" max="9" width="9.5703125" style="35" customWidth="1"/>
    <col min="10" max="10" width="9.5703125" style="14" customWidth="1"/>
    <col min="11" max="11" width="9.5703125" style="35" customWidth="1"/>
    <col min="12" max="12" width="33.5703125" style="12" customWidth="1"/>
    <col min="13" max="13" width="5" style="13" customWidth="1"/>
    <col min="14" max="16384" width="9.140625" style="14"/>
  </cols>
  <sheetData>
    <row r="1" spans="1:13" ht="23.25" customHeight="1" x14ac:dyDescent="0.25">
      <c r="A1" s="146" t="str">
        <f>'1_dati'!A2</f>
        <v>Mācību gads</v>
      </c>
      <c r="B1" s="146"/>
      <c r="C1" s="146"/>
      <c r="D1" s="146"/>
      <c r="E1" s="147" t="str">
        <f>'1_dati'!B2</f>
        <v xml:space="preserve">2019./2020. </v>
      </c>
      <c r="F1" s="147"/>
      <c r="G1" s="147"/>
      <c r="H1" s="147"/>
      <c r="I1" s="147"/>
      <c r="J1" s="147"/>
      <c r="K1" s="147"/>
    </row>
    <row r="2" spans="1:13" ht="23.25" customHeight="1" x14ac:dyDescent="0.25">
      <c r="A2" s="146" t="str">
        <f>'1_dati'!A1</f>
        <v>Skolotāja vārds, uzvārds</v>
      </c>
      <c r="B2" s="146"/>
      <c r="C2" s="146"/>
      <c r="D2" s="146"/>
      <c r="E2" s="147" t="str">
        <f>'1_dati'!B1</f>
        <v>Zane Lapa</v>
      </c>
      <c r="F2" s="147"/>
      <c r="G2" s="147"/>
      <c r="H2" s="147"/>
      <c r="I2" s="147"/>
      <c r="J2" s="147"/>
      <c r="K2" s="147"/>
    </row>
    <row r="3" spans="1:13" s="2" customFormat="1" ht="27.75" customHeight="1" thickBot="1" x14ac:dyDescent="0.3">
      <c r="A3" s="181" t="str">
        <f>'1_dati'!B5</f>
        <v>PIKC «Rēzeknes  tehnikums» skolotāja  darba  rezultātu analīze par 2.pusgadu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16.5" thickTop="1" x14ac:dyDescent="0.25">
      <c r="A4" s="173" t="s">
        <v>6</v>
      </c>
      <c r="B4" s="175" t="s">
        <v>7</v>
      </c>
      <c r="C4" s="177" t="s">
        <v>8</v>
      </c>
      <c r="D4" s="178"/>
      <c r="E4" s="178"/>
      <c r="F4" s="178"/>
      <c r="G4" s="178"/>
      <c r="H4" s="178"/>
      <c r="I4" s="178"/>
      <c r="J4" s="178"/>
      <c r="K4" s="179" t="s">
        <v>9</v>
      </c>
      <c r="L4" s="179" t="s">
        <v>10</v>
      </c>
      <c r="M4" s="166" t="s">
        <v>11</v>
      </c>
    </row>
    <row r="5" spans="1:13" ht="72" customHeight="1" thickBot="1" x14ac:dyDescent="0.3">
      <c r="A5" s="174"/>
      <c r="B5" s="176"/>
      <c r="C5" s="39" t="s">
        <v>12</v>
      </c>
      <c r="D5" s="39" t="s">
        <v>13</v>
      </c>
      <c r="E5" s="39" t="s">
        <v>14</v>
      </c>
      <c r="F5" s="39" t="s">
        <v>13</v>
      </c>
      <c r="G5" s="39" t="s">
        <v>15</v>
      </c>
      <c r="H5" s="39" t="s">
        <v>13</v>
      </c>
      <c r="I5" s="39" t="s">
        <v>16</v>
      </c>
      <c r="J5" s="39" t="s">
        <v>13</v>
      </c>
      <c r="K5" s="180"/>
      <c r="L5" s="180"/>
      <c r="M5" s="167"/>
    </row>
    <row r="6" spans="1:13" ht="16.5" thickTop="1" x14ac:dyDescent="0.25">
      <c r="A6" s="17">
        <f>IF(LEN(B6)&gt;0,1,"")</f>
        <v>1</v>
      </c>
      <c r="B6" s="23" t="s">
        <v>111</v>
      </c>
      <c r="C6" s="40">
        <v>5</v>
      </c>
      <c r="D6" s="20">
        <f>IF(LEN($B6)&gt;0,ROUND(C6/$K6,3),"")</f>
        <v>0.16700000000000001</v>
      </c>
      <c r="E6" s="40">
        <v>13</v>
      </c>
      <c r="F6" s="20">
        <f>IF(LEN($B6)&gt;0,ROUND(E6/$K6,3),"")</f>
        <v>0.433</v>
      </c>
      <c r="G6" s="40">
        <v>12</v>
      </c>
      <c r="H6" s="20">
        <f>IF(LEN($B6)&gt;0,ROUND(G6/$K6,3),"")</f>
        <v>0.4</v>
      </c>
      <c r="I6" s="40">
        <v>0</v>
      </c>
      <c r="J6" s="20">
        <f>IF(LEN($B6)&gt;0,ROUND(I6/$K6,3),"")</f>
        <v>0</v>
      </c>
      <c r="K6" s="40">
        <v>30</v>
      </c>
      <c r="L6" s="41" t="s">
        <v>103</v>
      </c>
      <c r="M6" s="40">
        <v>2</v>
      </c>
    </row>
    <row r="7" spans="1:13" x14ac:dyDescent="0.25">
      <c r="A7" s="22">
        <f>IF(LEN(B7)&gt;0,2,"")</f>
        <v>2</v>
      </c>
      <c r="B7" s="23" t="s">
        <v>104</v>
      </c>
      <c r="C7" s="40">
        <v>9</v>
      </c>
      <c r="D7" s="20">
        <f t="shared" ref="D7:D23" si="0">IF(LEN($B7)&gt;0,ROUND(C7/$K7,3),"")</f>
        <v>0.45</v>
      </c>
      <c r="E7" s="40">
        <v>8</v>
      </c>
      <c r="F7" s="20">
        <f t="shared" ref="F7:F23" si="1">IF(LEN($B7)&gt;0,ROUND(E7/$K7,3),"")</f>
        <v>0.4</v>
      </c>
      <c r="G7" s="40">
        <v>2</v>
      </c>
      <c r="H7" s="20">
        <f t="shared" ref="H7:J33" si="2">IF(LEN($B7)&gt;0,ROUND(G7/$K7,3),"")</f>
        <v>0.1</v>
      </c>
      <c r="I7" s="40">
        <v>1</v>
      </c>
      <c r="J7" s="20">
        <f t="shared" si="2"/>
        <v>0.05</v>
      </c>
      <c r="K7" s="40">
        <v>20</v>
      </c>
      <c r="L7" s="41" t="s">
        <v>103</v>
      </c>
      <c r="M7" s="40">
        <v>4</v>
      </c>
    </row>
    <row r="8" spans="1:13" x14ac:dyDescent="0.25">
      <c r="A8" s="22">
        <f>IF(LEN(B8)&gt;0,3,"")</f>
        <v>3</v>
      </c>
      <c r="B8" s="23" t="s">
        <v>105</v>
      </c>
      <c r="C8" s="40">
        <v>4</v>
      </c>
      <c r="D8" s="20">
        <f t="shared" si="0"/>
        <v>0.308</v>
      </c>
      <c r="E8" s="40">
        <v>6</v>
      </c>
      <c r="F8" s="20">
        <f t="shared" si="1"/>
        <v>0.46200000000000002</v>
      </c>
      <c r="G8" s="40">
        <v>2</v>
      </c>
      <c r="H8" s="20">
        <f t="shared" si="2"/>
        <v>0.154</v>
      </c>
      <c r="I8" s="40">
        <v>1</v>
      </c>
      <c r="J8" s="20">
        <f t="shared" si="2"/>
        <v>7.6999999999999999E-2</v>
      </c>
      <c r="K8" s="40">
        <v>13</v>
      </c>
      <c r="L8" s="41" t="s">
        <v>103</v>
      </c>
      <c r="M8" s="40">
        <v>4</v>
      </c>
    </row>
    <row r="9" spans="1:13" x14ac:dyDescent="0.25">
      <c r="A9" s="22">
        <f>IF(LEN(B9)&gt;0,4,"")</f>
        <v>4</v>
      </c>
      <c r="B9" s="23" t="s">
        <v>106</v>
      </c>
      <c r="C9" s="40">
        <v>6</v>
      </c>
      <c r="D9" s="20">
        <f t="shared" si="0"/>
        <v>0.25</v>
      </c>
      <c r="E9" s="40">
        <v>11</v>
      </c>
      <c r="F9" s="20">
        <f t="shared" si="1"/>
        <v>0.45800000000000002</v>
      </c>
      <c r="G9" s="40">
        <v>7</v>
      </c>
      <c r="H9" s="20">
        <f t="shared" si="2"/>
        <v>0.29199999999999998</v>
      </c>
      <c r="I9" s="40">
        <v>0</v>
      </c>
      <c r="J9" s="20">
        <f t="shared" si="2"/>
        <v>0</v>
      </c>
      <c r="K9" s="40">
        <v>24</v>
      </c>
      <c r="L9" s="41" t="s">
        <v>103</v>
      </c>
      <c r="M9" s="40">
        <v>4</v>
      </c>
    </row>
    <row r="10" spans="1:13" x14ac:dyDescent="0.25">
      <c r="A10" s="22">
        <f>IF(LEN(B10)&gt;0,5,"")</f>
        <v>5</v>
      </c>
      <c r="B10" s="23" t="s">
        <v>102</v>
      </c>
      <c r="C10" s="40">
        <v>5</v>
      </c>
      <c r="D10" s="20">
        <f t="shared" si="0"/>
        <v>0.41699999999999998</v>
      </c>
      <c r="E10" s="40">
        <v>5</v>
      </c>
      <c r="F10" s="20">
        <f t="shared" si="1"/>
        <v>0.41699999999999998</v>
      </c>
      <c r="G10" s="40">
        <v>2</v>
      </c>
      <c r="H10" s="20">
        <f t="shared" si="2"/>
        <v>0.16700000000000001</v>
      </c>
      <c r="I10" s="40">
        <v>0</v>
      </c>
      <c r="J10" s="20">
        <f t="shared" si="2"/>
        <v>0</v>
      </c>
      <c r="K10" s="40">
        <v>12</v>
      </c>
      <c r="L10" s="41" t="s">
        <v>103</v>
      </c>
      <c r="M10" s="40">
        <v>2</v>
      </c>
    </row>
    <row r="11" spans="1:13" x14ac:dyDescent="0.25">
      <c r="A11" s="22">
        <f>IF(LEN(B11)&gt;0,6,"")</f>
        <v>6</v>
      </c>
      <c r="B11" s="23" t="s">
        <v>107</v>
      </c>
      <c r="C11" s="40">
        <v>5</v>
      </c>
      <c r="D11" s="20">
        <f t="shared" si="0"/>
        <v>0.20799999999999999</v>
      </c>
      <c r="E11" s="40">
        <v>9</v>
      </c>
      <c r="F11" s="20">
        <f t="shared" si="1"/>
        <v>0.375</v>
      </c>
      <c r="G11" s="40">
        <v>12</v>
      </c>
      <c r="H11" s="20">
        <f t="shared" si="2"/>
        <v>0.5</v>
      </c>
      <c r="I11" s="40">
        <v>0</v>
      </c>
      <c r="J11" s="20">
        <f t="shared" si="2"/>
        <v>0</v>
      </c>
      <c r="K11" s="40">
        <v>24</v>
      </c>
      <c r="L11" s="41" t="s">
        <v>103</v>
      </c>
      <c r="M11" s="40">
        <v>2</v>
      </c>
    </row>
    <row r="12" spans="1:13" x14ac:dyDescent="0.25">
      <c r="A12" s="22">
        <f>IF(LEN(B12)&gt;0,7,"")</f>
        <v>7</v>
      </c>
      <c r="B12" s="23" t="s">
        <v>112</v>
      </c>
      <c r="C12" s="40">
        <v>15</v>
      </c>
      <c r="D12" s="20">
        <f t="shared" si="0"/>
        <v>0.5</v>
      </c>
      <c r="E12" s="40">
        <v>10</v>
      </c>
      <c r="F12" s="20">
        <f t="shared" si="1"/>
        <v>0.33300000000000002</v>
      </c>
      <c r="G12" s="40">
        <v>5</v>
      </c>
      <c r="H12" s="20">
        <f t="shared" si="2"/>
        <v>0.16700000000000001</v>
      </c>
      <c r="I12" s="40">
        <v>0</v>
      </c>
      <c r="J12" s="20">
        <f t="shared" si="2"/>
        <v>0</v>
      </c>
      <c r="K12" s="40">
        <v>30</v>
      </c>
      <c r="L12" s="41" t="s">
        <v>103</v>
      </c>
      <c r="M12" s="40">
        <v>2</v>
      </c>
    </row>
    <row r="13" spans="1:13" x14ac:dyDescent="0.25">
      <c r="A13" s="22">
        <f>IF(LEN(B13)&gt;0,8,"")</f>
        <v>8</v>
      </c>
      <c r="B13" s="23" t="s">
        <v>109</v>
      </c>
      <c r="C13" s="40">
        <v>6</v>
      </c>
      <c r="D13" s="20">
        <f t="shared" si="0"/>
        <v>0.66700000000000004</v>
      </c>
      <c r="E13" s="40">
        <v>3</v>
      </c>
      <c r="F13" s="20">
        <f t="shared" si="1"/>
        <v>0.33300000000000002</v>
      </c>
      <c r="G13" s="40">
        <v>0</v>
      </c>
      <c r="H13" s="20">
        <f t="shared" si="2"/>
        <v>0</v>
      </c>
      <c r="I13" s="40">
        <v>0</v>
      </c>
      <c r="J13" s="20">
        <f t="shared" si="2"/>
        <v>0</v>
      </c>
      <c r="K13" s="40">
        <f t="shared" ref="K13:K33" si="3">IF(LEN(B13)&gt;0,C13+E13+G13+I13,"")</f>
        <v>9</v>
      </c>
      <c r="L13" s="41" t="s">
        <v>103</v>
      </c>
      <c r="M13" s="40">
        <v>6</v>
      </c>
    </row>
    <row r="14" spans="1:13" x14ac:dyDescent="0.25">
      <c r="A14" s="22">
        <f>IF(LEN(B14)&gt;0,9,"")</f>
        <v>9</v>
      </c>
      <c r="B14" s="23" t="s">
        <v>110</v>
      </c>
      <c r="C14" s="40">
        <v>5</v>
      </c>
      <c r="D14" s="20">
        <f t="shared" si="0"/>
        <v>1</v>
      </c>
      <c r="E14" s="40">
        <v>0</v>
      </c>
      <c r="F14" s="20">
        <f t="shared" si="1"/>
        <v>0</v>
      </c>
      <c r="G14" s="40">
        <v>0</v>
      </c>
      <c r="H14" s="20">
        <f t="shared" si="2"/>
        <v>0</v>
      </c>
      <c r="I14" s="40">
        <v>0</v>
      </c>
      <c r="J14" s="20">
        <f t="shared" si="2"/>
        <v>0</v>
      </c>
      <c r="K14" s="40">
        <v>5</v>
      </c>
      <c r="L14" s="41" t="s">
        <v>103</v>
      </c>
      <c r="M14" s="40">
        <v>6</v>
      </c>
    </row>
    <row r="15" spans="1:13" x14ac:dyDescent="0.25">
      <c r="A15" s="22" t="str">
        <f>IF(LEN(B15)&gt;0,10,"")</f>
        <v/>
      </c>
      <c r="B15" s="23"/>
      <c r="C15" s="40"/>
      <c r="D15" s="20" t="str">
        <f t="shared" si="0"/>
        <v/>
      </c>
      <c r="E15" s="40"/>
      <c r="F15" s="20" t="str">
        <f t="shared" si="1"/>
        <v/>
      </c>
      <c r="G15" s="40"/>
      <c r="H15" s="20" t="str">
        <f t="shared" si="2"/>
        <v/>
      </c>
      <c r="I15" s="40"/>
      <c r="J15" s="20" t="str">
        <f t="shared" si="2"/>
        <v/>
      </c>
      <c r="K15" s="40"/>
      <c r="L15" s="41"/>
      <c r="M15" s="40"/>
    </row>
    <row r="16" spans="1:13" x14ac:dyDescent="0.25">
      <c r="A16" s="22" t="str">
        <f>IF(LEN(B16)&gt;0,11,"")</f>
        <v/>
      </c>
      <c r="B16" s="23"/>
      <c r="C16" s="40"/>
      <c r="D16" s="20" t="str">
        <f t="shared" si="0"/>
        <v/>
      </c>
      <c r="E16" s="40"/>
      <c r="F16" s="20" t="str">
        <f t="shared" si="1"/>
        <v/>
      </c>
      <c r="G16" s="40"/>
      <c r="H16" s="20" t="str">
        <f t="shared" si="2"/>
        <v/>
      </c>
      <c r="I16" s="40"/>
      <c r="J16" s="20" t="str">
        <f t="shared" si="2"/>
        <v/>
      </c>
      <c r="K16" s="40" t="str">
        <f t="shared" si="3"/>
        <v/>
      </c>
      <c r="L16" s="41"/>
      <c r="M16" s="40"/>
    </row>
    <row r="17" spans="1:13" x14ac:dyDescent="0.25">
      <c r="A17" s="22" t="str">
        <f>IF(LEN(B17)&gt;0,12,"")</f>
        <v/>
      </c>
      <c r="B17" s="23"/>
      <c r="C17" s="40"/>
      <c r="D17" s="20" t="str">
        <f t="shared" si="0"/>
        <v/>
      </c>
      <c r="E17" s="40"/>
      <c r="F17" s="20" t="str">
        <f t="shared" si="1"/>
        <v/>
      </c>
      <c r="G17" s="40"/>
      <c r="H17" s="20" t="str">
        <f t="shared" si="2"/>
        <v/>
      </c>
      <c r="I17" s="40"/>
      <c r="J17" s="20" t="str">
        <f t="shared" si="2"/>
        <v/>
      </c>
      <c r="K17" s="40" t="str">
        <f t="shared" si="3"/>
        <v/>
      </c>
      <c r="L17" s="41"/>
      <c r="M17" s="40"/>
    </row>
    <row r="18" spans="1:13" x14ac:dyDescent="0.25">
      <c r="A18" s="22" t="str">
        <f>IF(LEN(B18)&gt;0,13,"")</f>
        <v/>
      </c>
      <c r="B18" s="23"/>
      <c r="C18" s="40"/>
      <c r="D18" s="20" t="str">
        <f t="shared" si="0"/>
        <v/>
      </c>
      <c r="E18" s="40"/>
      <c r="F18" s="20" t="str">
        <f t="shared" si="1"/>
        <v/>
      </c>
      <c r="G18" s="40"/>
      <c r="H18" s="20" t="str">
        <f t="shared" si="2"/>
        <v/>
      </c>
      <c r="I18" s="40"/>
      <c r="J18" s="20" t="str">
        <f t="shared" si="2"/>
        <v/>
      </c>
      <c r="K18" s="40" t="str">
        <f t="shared" si="3"/>
        <v/>
      </c>
      <c r="L18" s="41"/>
      <c r="M18" s="40"/>
    </row>
    <row r="19" spans="1:13" x14ac:dyDescent="0.25">
      <c r="A19" s="22" t="str">
        <f>IF(LEN(B19)&gt;0,14,"")</f>
        <v/>
      </c>
      <c r="B19" s="23"/>
      <c r="C19" s="40"/>
      <c r="D19" s="20" t="str">
        <f t="shared" si="0"/>
        <v/>
      </c>
      <c r="E19" s="40"/>
      <c r="F19" s="20" t="str">
        <f t="shared" si="1"/>
        <v/>
      </c>
      <c r="G19" s="40"/>
      <c r="H19" s="20" t="str">
        <f t="shared" si="2"/>
        <v/>
      </c>
      <c r="I19" s="40"/>
      <c r="J19" s="20" t="str">
        <f t="shared" si="2"/>
        <v/>
      </c>
      <c r="K19" s="40" t="str">
        <f t="shared" si="3"/>
        <v/>
      </c>
      <c r="L19" s="41"/>
      <c r="M19" s="40"/>
    </row>
    <row r="20" spans="1:13" x14ac:dyDescent="0.25">
      <c r="A20" s="22" t="str">
        <f>IF(LEN(B20)&gt;0,15,"")</f>
        <v/>
      </c>
      <c r="B20" s="23"/>
      <c r="C20" s="40"/>
      <c r="D20" s="20" t="str">
        <f t="shared" si="0"/>
        <v/>
      </c>
      <c r="E20" s="40"/>
      <c r="F20" s="20" t="str">
        <f t="shared" si="1"/>
        <v/>
      </c>
      <c r="G20" s="40"/>
      <c r="H20" s="20" t="str">
        <f t="shared" si="2"/>
        <v/>
      </c>
      <c r="I20" s="40"/>
      <c r="J20" s="20" t="str">
        <f t="shared" si="2"/>
        <v/>
      </c>
      <c r="K20" s="40" t="str">
        <f t="shared" si="3"/>
        <v/>
      </c>
      <c r="L20" s="41"/>
      <c r="M20" s="40"/>
    </row>
    <row r="21" spans="1:13" x14ac:dyDescent="0.25">
      <c r="A21" s="22" t="str">
        <f>IF(LEN(B21)&gt;0,16,"")</f>
        <v/>
      </c>
      <c r="B21" s="23"/>
      <c r="C21" s="40"/>
      <c r="D21" s="20" t="str">
        <f t="shared" si="0"/>
        <v/>
      </c>
      <c r="E21" s="40"/>
      <c r="F21" s="20" t="str">
        <f t="shared" si="1"/>
        <v/>
      </c>
      <c r="G21" s="40"/>
      <c r="H21" s="20" t="str">
        <f t="shared" si="2"/>
        <v/>
      </c>
      <c r="I21" s="40"/>
      <c r="J21" s="20" t="str">
        <f t="shared" si="2"/>
        <v/>
      </c>
      <c r="K21" s="40" t="str">
        <f t="shared" si="3"/>
        <v/>
      </c>
      <c r="L21" s="41"/>
      <c r="M21" s="40"/>
    </row>
    <row r="22" spans="1:13" x14ac:dyDescent="0.25">
      <c r="A22" s="22" t="str">
        <f>IF(LEN(B22)&gt;0,17,"")</f>
        <v/>
      </c>
      <c r="B22" s="23"/>
      <c r="C22" s="40"/>
      <c r="D22" s="20" t="str">
        <f t="shared" si="0"/>
        <v/>
      </c>
      <c r="E22" s="40"/>
      <c r="F22" s="20" t="str">
        <f t="shared" si="1"/>
        <v/>
      </c>
      <c r="G22" s="40"/>
      <c r="H22" s="20" t="str">
        <f t="shared" si="2"/>
        <v/>
      </c>
      <c r="I22" s="40"/>
      <c r="J22" s="20" t="str">
        <f t="shared" si="2"/>
        <v/>
      </c>
      <c r="K22" s="40" t="str">
        <f t="shared" si="3"/>
        <v/>
      </c>
      <c r="L22" s="41"/>
      <c r="M22" s="40"/>
    </row>
    <row r="23" spans="1:13" x14ac:dyDescent="0.25">
      <c r="A23" s="22" t="str">
        <f>IF(LEN(B23)&gt;0,18,"")</f>
        <v/>
      </c>
      <c r="B23" s="23"/>
      <c r="C23" s="40"/>
      <c r="D23" s="20" t="str">
        <f t="shared" si="0"/>
        <v/>
      </c>
      <c r="E23" s="40"/>
      <c r="F23" s="20" t="str">
        <f t="shared" si="1"/>
        <v/>
      </c>
      <c r="G23" s="40"/>
      <c r="H23" s="20" t="str">
        <f t="shared" si="2"/>
        <v/>
      </c>
      <c r="I23" s="40"/>
      <c r="J23" s="20" t="str">
        <f t="shared" si="2"/>
        <v/>
      </c>
      <c r="K23" s="40" t="str">
        <f t="shared" si="3"/>
        <v/>
      </c>
      <c r="L23" s="41"/>
      <c r="M23" s="40"/>
    </row>
    <row r="24" spans="1:13" x14ac:dyDescent="0.25">
      <c r="A24" s="22" t="str">
        <f>IF(LEN(B24)&gt;0,19,"")</f>
        <v/>
      </c>
      <c r="B24" s="23"/>
      <c r="C24" s="40"/>
      <c r="D24" s="20" t="str">
        <f>IF(LEN($B24)&gt;0,ROUND(C24/$K24,3),"")</f>
        <v/>
      </c>
      <c r="E24" s="40"/>
      <c r="F24" s="20" t="str">
        <f>IF(LEN($B24)&gt;0,ROUND(E24/$K24,3),"")</f>
        <v/>
      </c>
      <c r="G24" s="40"/>
      <c r="H24" s="20" t="str">
        <f>IF(LEN($B24)&gt;0,ROUND(G24/$K24,3),"")</f>
        <v/>
      </c>
      <c r="I24" s="40"/>
      <c r="J24" s="20" t="str">
        <f>IF(LEN($B24)&gt;0,ROUND(I24/$K24,3),"")</f>
        <v/>
      </c>
      <c r="K24" s="40" t="str">
        <f t="shared" si="3"/>
        <v/>
      </c>
      <c r="L24" s="41"/>
      <c r="M24" s="40"/>
    </row>
    <row r="25" spans="1:13" x14ac:dyDescent="0.25">
      <c r="A25" s="22" t="str">
        <f>IF(LEN(B25)&gt;0,20,"")</f>
        <v/>
      </c>
      <c r="B25" s="23"/>
      <c r="C25" s="40"/>
      <c r="D25" s="20" t="str">
        <f t="shared" ref="D25:D33" si="4">IF(LEN($B25)&gt;0,ROUND(C25/$K25,3),"")</f>
        <v/>
      </c>
      <c r="E25" s="40"/>
      <c r="F25" s="20" t="str">
        <f t="shared" ref="F25:F33" si="5">IF(LEN($B25)&gt;0,ROUND(E25/$K25,3),"")</f>
        <v/>
      </c>
      <c r="G25" s="40"/>
      <c r="H25" s="20" t="str">
        <f t="shared" si="2"/>
        <v/>
      </c>
      <c r="I25" s="40"/>
      <c r="J25" s="20" t="str">
        <f t="shared" si="2"/>
        <v/>
      </c>
      <c r="K25" s="40" t="str">
        <f t="shared" si="3"/>
        <v/>
      </c>
      <c r="L25" s="41"/>
      <c r="M25" s="40"/>
    </row>
    <row r="26" spans="1:13" x14ac:dyDescent="0.25">
      <c r="A26" s="22" t="str">
        <f>IF(LEN(B26)&gt;0,21,"")</f>
        <v/>
      </c>
      <c r="B26" s="23"/>
      <c r="C26" s="40"/>
      <c r="D26" s="20" t="str">
        <f t="shared" si="4"/>
        <v/>
      </c>
      <c r="E26" s="40"/>
      <c r="F26" s="20" t="str">
        <f t="shared" si="5"/>
        <v/>
      </c>
      <c r="G26" s="40"/>
      <c r="H26" s="20" t="str">
        <f t="shared" si="2"/>
        <v/>
      </c>
      <c r="I26" s="40"/>
      <c r="J26" s="20" t="str">
        <f t="shared" si="2"/>
        <v/>
      </c>
      <c r="K26" s="40" t="str">
        <f t="shared" si="3"/>
        <v/>
      </c>
      <c r="L26" s="41"/>
      <c r="M26" s="40"/>
    </row>
    <row r="27" spans="1:13" x14ac:dyDescent="0.25">
      <c r="A27" s="22" t="str">
        <f>IF(LEN(B27)&gt;0,22,"")</f>
        <v/>
      </c>
      <c r="B27" s="23"/>
      <c r="C27" s="40"/>
      <c r="D27" s="20" t="str">
        <f t="shared" si="4"/>
        <v/>
      </c>
      <c r="E27" s="40"/>
      <c r="F27" s="20" t="str">
        <f t="shared" si="5"/>
        <v/>
      </c>
      <c r="G27" s="40"/>
      <c r="H27" s="20" t="str">
        <f t="shared" si="2"/>
        <v/>
      </c>
      <c r="I27" s="40"/>
      <c r="J27" s="20" t="str">
        <f t="shared" si="2"/>
        <v/>
      </c>
      <c r="K27" s="40" t="str">
        <f t="shared" si="3"/>
        <v/>
      </c>
      <c r="L27" s="41"/>
      <c r="M27" s="40"/>
    </row>
    <row r="28" spans="1:13" x14ac:dyDescent="0.25">
      <c r="A28" s="22" t="str">
        <f>IF(LEN(B28)&gt;0,23,"")</f>
        <v/>
      </c>
      <c r="B28" s="23"/>
      <c r="C28" s="40"/>
      <c r="D28" s="20" t="str">
        <f t="shared" si="4"/>
        <v/>
      </c>
      <c r="E28" s="40"/>
      <c r="F28" s="20" t="str">
        <f t="shared" si="5"/>
        <v/>
      </c>
      <c r="G28" s="40"/>
      <c r="H28" s="20" t="str">
        <f t="shared" si="2"/>
        <v/>
      </c>
      <c r="I28" s="40"/>
      <c r="J28" s="20" t="str">
        <f t="shared" si="2"/>
        <v/>
      </c>
      <c r="K28" s="40" t="str">
        <f t="shared" si="3"/>
        <v/>
      </c>
      <c r="L28" s="41"/>
      <c r="M28" s="40"/>
    </row>
    <row r="29" spans="1:13" x14ac:dyDescent="0.25">
      <c r="A29" s="22" t="str">
        <f>IF(LEN(B29)&gt;0,24,"")</f>
        <v/>
      </c>
      <c r="B29" s="23"/>
      <c r="C29" s="40"/>
      <c r="D29" s="20" t="str">
        <f t="shared" si="4"/>
        <v/>
      </c>
      <c r="E29" s="40"/>
      <c r="F29" s="20" t="str">
        <f t="shared" si="5"/>
        <v/>
      </c>
      <c r="G29" s="40"/>
      <c r="H29" s="20" t="str">
        <f t="shared" si="2"/>
        <v/>
      </c>
      <c r="I29" s="40"/>
      <c r="J29" s="20" t="str">
        <f t="shared" si="2"/>
        <v/>
      </c>
      <c r="K29" s="40" t="str">
        <f t="shared" si="3"/>
        <v/>
      </c>
      <c r="L29" s="41"/>
      <c r="M29" s="40"/>
    </row>
    <row r="30" spans="1:13" x14ac:dyDescent="0.25">
      <c r="A30" s="22" t="str">
        <f>IF(LEN(B30)&gt;0,25,"")</f>
        <v/>
      </c>
      <c r="B30" s="23"/>
      <c r="C30" s="40"/>
      <c r="D30" s="20" t="str">
        <f t="shared" si="4"/>
        <v/>
      </c>
      <c r="E30" s="40"/>
      <c r="F30" s="20" t="str">
        <f t="shared" si="5"/>
        <v/>
      </c>
      <c r="G30" s="40"/>
      <c r="H30" s="20" t="str">
        <f t="shared" si="2"/>
        <v/>
      </c>
      <c r="I30" s="40"/>
      <c r="J30" s="20" t="str">
        <f t="shared" si="2"/>
        <v/>
      </c>
      <c r="K30" s="40" t="str">
        <f t="shared" si="3"/>
        <v/>
      </c>
      <c r="L30" s="41"/>
      <c r="M30" s="40"/>
    </row>
    <row r="31" spans="1:13" x14ac:dyDescent="0.25">
      <c r="A31" s="22" t="str">
        <f>IF(LEN(B31)&gt;0,26,"")</f>
        <v/>
      </c>
      <c r="B31" s="23"/>
      <c r="C31" s="40"/>
      <c r="D31" s="20" t="str">
        <f t="shared" si="4"/>
        <v/>
      </c>
      <c r="E31" s="40"/>
      <c r="F31" s="20" t="str">
        <f t="shared" si="5"/>
        <v/>
      </c>
      <c r="G31" s="40"/>
      <c r="H31" s="20" t="str">
        <f t="shared" si="2"/>
        <v/>
      </c>
      <c r="I31" s="40"/>
      <c r="J31" s="20" t="str">
        <f t="shared" si="2"/>
        <v/>
      </c>
      <c r="K31" s="40" t="str">
        <f t="shared" si="3"/>
        <v/>
      </c>
      <c r="L31" s="41"/>
      <c r="M31" s="40"/>
    </row>
    <row r="32" spans="1:13" x14ac:dyDescent="0.25">
      <c r="A32" s="22" t="str">
        <f>IF(LEN(B32)&gt;0,27,"")</f>
        <v/>
      </c>
      <c r="B32" s="23"/>
      <c r="C32" s="40"/>
      <c r="D32" s="20" t="str">
        <f t="shared" si="4"/>
        <v/>
      </c>
      <c r="E32" s="40"/>
      <c r="F32" s="20" t="str">
        <f t="shared" si="5"/>
        <v/>
      </c>
      <c r="G32" s="40"/>
      <c r="H32" s="20" t="str">
        <f t="shared" si="2"/>
        <v/>
      </c>
      <c r="I32" s="40"/>
      <c r="J32" s="20" t="str">
        <f t="shared" si="2"/>
        <v/>
      </c>
      <c r="K32" s="40" t="str">
        <f t="shared" si="3"/>
        <v/>
      </c>
      <c r="L32" s="41"/>
      <c r="M32" s="40"/>
    </row>
    <row r="33" spans="1:13" x14ac:dyDescent="0.25">
      <c r="A33" s="22" t="str">
        <f>IF(LEN(B33)&gt;0,28,"")</f>
        <v/>
      </c>
      <c r="B33" s="23"/>
      <c r="C33" s="40"/>
      <c r="D33" s="20" t="str">
        <f t="shared" si="4"/>
        <v/>
      </c>
      <c r="E33" s="40"/>
      <c r="F33" s="20" t="str">
        <f t="shared" si="5"/>
        <v/>
      </c>
      <c r="G33" s="40"/>
      <c r="H33" s="20" t="str">
        <f t="shared" si="2"/>
        <v/>
      </c>
      <c r="I33" s="40"/>
      <c r="J33" s="20" t="str">
        <f t="shared" si="2"/>
        <v/>
      </c>
      <c r="K33" s="40" t="str">
        <f t="shared" si="3"/>
        <v/>
      </c>
      <c r="L33" s="41"/>
      <c r="M33" s="40"/>
    </row>
    <row r="34" spans="1:13" ht="16.5" thickBot="1" x14ac:dyDescent="0.3">
      <c r="A34" s="168" t="s">
        <v>18</v>
      </c>
      <c r="B34" s="169"/>
      <c r="C34" s="28">
        <f>SUM(C6:C$33)</f>
        <v>60</v>
      </c>
      <c r="D34" s="29">
        <f>ROUND(C34/K34,3)</f>
        <v>0.35899999999999999</v>
      </c>
      <c r="E34" s="28">
        <f>SUM(E6:E$26)</f>
        <v>65</v>
      </c>
      <c r="F34" s="29">
        <f>ROUND(E34/K34,3)</f>
        <v>0.38900000000000001</v>
      </c>
      <c r="G34" s="28">
        <f>SUM(G6:G$26)</f>
        <v>42</v>
      </c>
      <c r="H34" s="29">
        <f>ROUND(G34/K34,3)</f>
        <v>0.251</v>
      </c>
      <c r="I34" s="28">
        <f>SUM(I6:I$26)</f>
        <v>2</v>
      </c>
      <c r="J34" s="29">
        <f>ROUND(I34/K34,3)</f>
        <v>1.2E-2</v>
      </c>
      <c r="K34" s="28">
        <f>SUM(K6:K$26)</f>
        <v>167</v>
      </c>
      <c r="L34" s="42"/>
      <c r="M34" s="32"/>
    </row>
    <row r="35" spans="1:13" ht="17.25" thickTop="1" thickBot="1" x14ac:dyDescent="0.3"/>
    <row r="36" spans="1:13" ht="16.5" thickTop="1" x14ac:dyDescent="0.25">
      <c r="B36" s="170" t="s">
        <v>28</v>
      </c>
      <c r="C36" s="171"/>
      <c r="D36" s="171"/>
      <c r="E36" s="172"/>
    </row>
    <row r="37" spans="1:13" ht="38.25" customHeight="1" x14ac:dyDescent="0.25">
      <c r="B37" s="154" t="s">
        <v>20</v>
      </c>
      <c r="C37" s="155"/>
      <c r="D37" s="156" t="s">
        <v>29</v>
      </c>
      <c r="E37" s="157"/>
    </row>
    <row r="38" spans="1:13" x14ac:dyDescent="0.25">
      <c r="B38" s="158" t="s">
        <v>22</v>
      </c>
      <c r="C38" s="159"/>
      <c r="D38" s="160">
        <f>C34/K$34</f>
        <v>0.3592814371257485</v>
      </c>
      <c r="E38" s="161"/>
    </row>
    <row r="39" spans="1:13" x14ac:dyDescent="0.25">
      <c r="B39" s="158" t="s">
        <v>23</v>
      </c>
      <c r="C39" s="159"/>
      <c r="D39" s="160">
        <f>E34/K$34</f>
        <v>0.38922155688622756</v>
      </c>
      <c r="E39" s="161"/>
    </row>
    <row r="40" spans="1:13" x14ac:dyDescent="0.25">
      <c r="B40" s="158" t="s">
        <v>24</v>
      </c>
      <c r="C40" s="159"/>
      <c r="D40" s="160">
        <f>G34/K$34</f>
        <v>0.25149700598802394</v>
      </c>
      <c r="E40" s="161"/>
    </row>
    <row r="41" spans="1:13" x14ac:dyDescent="0.25">
      <c r="B41" s="158" t="s">
        <v>25</v>
      </c>
      <c r="C41" s="159"/>
      <c r="D41" s="160">
        <f>I34/K$34</f>
        <v>1.1976047904191617E-2</v>
      </c>
      <c r="E41" s="161"/>
    </row>
    <row r="42" spans="1:13" ht="16.5" thickBot="1" x14ac:dyDescent="0.3">
      <c r="B42" s="182" t="s">
        <v>26</v>
      </c>
      <c r="C42" s="183"/>
      <c r="D42" s="164">
        <f>K34</f>
        <v>167</v>
      </c>
      <c r="E42" s="165"/>
    </row>
    <row r="43" spans="1:13" ht="16.5" thickTop="1" x14ac:dyDescent="0.25"/>
  </sheetData>
  <sheetProtection password="CC4D" sheet="1" objects="1" scenarios="1" selectLockedCells="1"/>
  <mergeCells count="25">
    <mergeCell ref="B38:C38"/>
    <mergeCell ref="D38:E38"/>
    <mergeCell ref="B42:C42"/>
    <mergeCell ref="D42:E42"/>
    <mergeCell ref="B39:C39"/>
    <mergeCell ref="D39:E39"/>
    <mergeCell ref="B40:C40"/>
    <mergeCell ref="D40:E40"/>
    <mergeCell ref="B41:C41"/>
    <mergeCell ref="D41:E41"/>
    <mergeCell ref="A1:D1"/>
    <mergeCell ref="E1:K1"/>
    <mergeCell ref="A2:D2"/>
    <mergeCell ref="E2:K2"/>
    <mergeCell ref="A3:M3"/>
    <mergeCell ref="M4:M5"/>
    <mergeCell ref="A34:B34"/>
    <mergeCell ref="B36:E36"/>
    <mergeCell ref="B37:C37"/>
    <mergeCell ref="A4:A5"/>
    <mergeCell ref="B4:B5"/>
    <mergeCell ref="C4:J4"/>
    <mergeCell ref="K4:K5"/>
    <mergeCell ref="L4:L5"/>
    <mergeCell ref="D37:E37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headerFooter>
    <oddHeader>&amp;C&amp;"Arial Narrow,Regular"&amp;14Rēzeknes tehnikuma skolotāja darba izvērtējums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zoomScaleNormal="100" workbookViewId="0">
      <selection activeCell="B11" sqref="B11"/>
    </sheetView>
  </sheetViews>
  <sheetFormatPr defaultRowHeight="12.75" x14ac:dyDescent="0.2"/>
  <cols>
    <col min="1" max="1" width="15" bestFit="1" customWidth="1"/>
    <col min="5" max="5" width="11.42578125" bestFit="1" customWidth="1"/>
  </cols>
  <sheetData>
    <row r="1" spans="1:5" x14ac:dyDescent="0.2">
      <c r="A1" s="43" t="s">
        <v>30</v>
      </c>
    </row>
    <row r="2" spans="1:5" x14ac:dyDescent="0.2">
      <c r="A2" s="44"/>
      <c r="B2" s="45" t="s">
        <v>31</v>
      </c>
      <c r="C2" s="45" t="s">
        <v>32</v>
      </c>
      <c r="D2" s="46" t="s">
        <v>33</v>
      </c>
      <c r="E2" s="45" t="s">
        <v>34</v>
      </c>
    </row>
    <row r="3" spans="1:5" x14ac:dyDescent="0.2">
      <c r="A3" s="44" t="str">
        <f>'MĀC.PR-1.pusg'!B38</f>
        <v>Nepietiekams</v>
      </c>
      <c r="B3" s="47">
        <f>'MĀC.PR-1.pusg'!D38</f>
        <v>0.18023255813953487</v>
      </c>
      <c r="C3" s="47">
        <f>'Māc.PR-2.pusg.'!D38</f>
        <v>0.3592814371257485</v>
      </c>
      <c r="D3" s="48">
        <f>ROUND(C3/B3,2)</f>
        <v>1.99</v>
      </c>
      <c r="E3" s="49">
        <f>C3-B3</f>
        <v>0.17904887898621363</v>
      </c>
    </row>
    <row r="4" spans="1:5" x14ac:dyDescent="0.2">
      <c r="A4" s="44" t="str">
        <f>'MĀC.PR-1.pusg'!B39</f>
        <v>Pietiekams</v>
      </c>
      <c r="B4" s="47">
        <f>'MĀC.PR-1.pusg'!D39</f>
        <v>0.62209302325581395</v>
      </c>
      <c r="C4" s="47">
        <f>'Māc.PR-2.pusg.'!D39</f>
        <v>0.38922155688622756</v>
      </c>
      <c r="D4" s="48">
        <f t="shared" ref="D4:D7" si="0">ROUND(C4/B4,2)</f>
        <v>0.63</v>
      </c>
      <c r="E4" s="49">
        <f t="shared" ref="E4:E7" si="1">C4-B4</f>
        <v>-0.23287146636958639</v>
      </c>
    </row>
    <row r="5" spans="1:5" x14ac:dyDescent="0.2">
      <c r="A5" s="44" t="str">
        <f>'MĀC.PR-1.pusg'!B40</f>
        <v>Optimāls</v>
      </c>
      <c r="B5" s="47">
        <f>'MĀC.PR-1.pusg'!D40</f>
        <v>0.19767441860465115</v>
      </c>
      <c r="C5" s="47">
        <f>'Māc.PR-2.pusg.'!D40</f>
        <v>0.25149700598802394</v>
      </c>
      <c r="D5" s="48">
        <f t="shared" si="0"/>
        <v>1.27</v>
      </c>
      <c r="E5" s="49">
        <f t="shared" si="1"/>
        <v>5.3822587383372783E-2</v>
      </c>
    </row>
    <row r="6" spans="1:5" x14ac:dyDescent="0.2">
      <c r="A6" s="44" t="str">
        <f>'MĀC.PR-1.pusg'!B41</f>
        <v>Izcils</v>
      </c>
      <c r="B6" s="47">
        <f>'MĀC.PR-1.pusg'!D41</f>
        <v>5.8139534883720929E-3</v>
      </c>
      <c r="C6" s="47">
        <f>'Māc.PR-2.pusg.'!D41</f>
        <v>1.1976047904191617E-2</v>
      </c>
      <c r="D6" s="48">
        <f t="shared" si="0"/>
        <v>2.06</v>
      </c>
      <c r="E6" s="49">
        <f t="shared" si="1"/>
        <v>6.1620944158195246E-3</v>
      </c>
    </row>
    <row r="7" spans="1:5" x14ac:dyDescent="0.2">
      <c r="A7" s="45" t="s">
        <v>26</v>
      </c>
      <c r="B7" s="44">
        <f>'MĀC.PR-1.pusg'!D42</f>
        <v>172</v>
      </c>
      <c r="C7" s="44">
        <f>'Māc.PR-2.pusg.'!D42</f>
        <v>167</v>
      </c>
      <c r="D7" s="48">
        <f t="shared" si="0"/>
        <v>0.97</v>
      </c>
      <c r="E7" s="50">
        <f t="shared" si="1"/>
        <v>-5</v>
      </c>
    </row>
  </sheetData>
  <pageMargins left="0.7" right="0.7" top="0.75" bottom="0.75" header="0.3" footer="0.3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zoomScaleNormal="100" workbookViewId="0">
      <selection activeCell="B6" sqref="B6"/>
    </sheetView>
  </sheetViews>
  <sheetFormatPr defaultRowHeight="18" x14ac:dyDescent="0.2"/>
  <cols>
    <col min="1" max="1" width="21.85546875" style="66" customWidth="1"/>
    <col min="2" max="3" width="16.42578125" style="51" customWidth="1"/>
    <col min="4" max="4" width="9.140625" style="51" bestFit="1" customWidth="1"/>
    <col min="5" max="7" width="12.140625" style="51" customWidth="1"/>
    <col min="8" max="16384" width="9.140625" style="51"/>
  </cols>
  <sheetData>
    <row r="1" spans="1:7" ht="23.25" customHeight="1" x14ac:dyDescent="0.25">
      <c r="A1" s="190" t="str">
        <f>'1_dati'!A2</f>
        <v>Mācību gads</v>
      </c>
      <c r="B1" s="190"/>
      <c r="C1" s="191" t="str">
        <f>'1_dati'!B2</f>
        <v xml:space="preserve">2019./2020. </v>
      </c>
      <c r="D1" s="191"/>
      <c r="E1" s="191"/>
      <c r="F1" s="191"/>
      <c r="G1" s="191"/>
    </row>
    <row r="2" spans="1:7" ht="23.25" customHeight="1" x14ac:dyDescent="0.25">
      <c r="A2" s="190" t="str">
        <f>'1_dati'!A3</f>
        <v>Audzināmā grupa</v>
      </c>
      <c r="B2" s="190"/>
      <c r="C2" s="191" t="str">
        <f>'1_dati'!B3</f>
        <v>2. Bc</v>
      </c>
      <c r="D2" s="191"/>
      <c r="E2" s="191"/>
      <c r="F2" s="191"/>
      <c r="G2" s="191"/>
    </row>
    <row r="3" spans="1:7" ht="23.25" customHeight="1" thickBot="1" x14ac:dyDescent="0.3">
      <c r="A3" s="190" t="str">
        <f>'1_dati'!A1</f>
        <v>Skolotāja vārds, uzvārds</v>
      </c>
      <c r="B3" s="190"/>
      <c r="C3" s="191" t="str">
        <f>'1_dati'!B1</f>
        <v>Zane Lapa</v>
      </c>
      <c r="D3" s="191"/>
      <c r="E3" s="191"/>
      <c r="F3" s="191"/>
      <c r="G3" s="191"/>
    </row>
    <row r="4" spans="1:7" s="52" customFormat="1" ht="17.25" thickTop="1" x14ac:dyDescent="0.2">
      <c r="A4" s="184" t="s">
        <v>35</v>
      </c>
      <c r="B4" s="186" t="s">
        <v>36</v>
      </c>
      <c r="C4" s="186" t="s">
        <v>37</v>
      </c>
      <c r="D4" s="188" t="s">
        <v>38</v>
      </c>
      <c r="E4" s="188"/>
      <c r="F4" s="188"/>
      <c r="G4" s="189"/>
    </row>
    <row r="5" spans="1:7" s="55" customFormat="1" ht="72" customHeight="1" thickBot="1" x14ac:dyDescent="0.25">
      <c r="A5" s="185"/>
      <c r="B5" s="187"/>
      <c r="C5" s="187"/>
      <c r="D5" s="53" t="s">
        <v>39</v>
      </c>
      <c r="E5" s="53" t="s">
        <v>40</v>
      </c>
      <c r="F5" s="53" t="s">
        <v>41</v>
      </c>
      <c r="G5" s="54" t="s">
        <v>42</v>
      </c>
    </row>
    <row r="6" spans="1:7" s="61" customFormat="1" ht="44.25" customHeight="1" thickTop="1" x14ac:dyDescent="0.2">
      <c r="A6" s="56">
        <f>B6+C6</f>
        <v>24</v>
      </c>
      <c r="B6" s="57">
        <v>14</v>
      </c>
      <c r="C6" s="58">
        <f>SUM(D6:G6)</f>
        <v>10</v>
      </c>
      <c r="D6" s="59">
        <v>2</v>
      </c>
      <c r="E6" s="59">
        <v>2</v>
      </c>
      <c r="F6" s="59">
        <v>2</v>
      </c>
      <c r="G6" s="60">
        <v>4</v>
      </c>
    </row>
    <row r="7" spans="1:7" ht="44.25" customHeight="1" thickBot="1" x14ac:dyDescent="0.25">
      <c r="A7" s="62" t="s">
        <v>43</v>
      </c>
      <c r="B7" s="63">
        <f>B6/$A$6</f>
        <v>0.58333333333333337</v>
      </c>
      <c r="C7" s="64">
        <f t="shared" ref="C7:G7" si="0">C6/$A$6</f>
        <v>0.41666666666666669</v>
      </c>
      <c r="D7" s="64">
        <f t="shared" si="0"/>
        <v>8.3333333333333329E-2</v>
      </c>
      <c r="E7" s="64">
        <f t="shared" si="0"/>
        <v>8.3333333333333329E-2</v>
      </c>
      <c r="F7" s="64">
        <f t="shared" si="0"/>
        <v>8.3333333333333329E-2</v>
      </c>
      <c r="G7" s="65">
        <f t="shared" si="0"/>
        <v>0.16666666666666666</v>
      </c>
    </row>
    <row r="8" spans="1:7" ht="18.75" thickTop="1" x14ac:dyDescent="0.2"/>
  </sheetData>
  <sheetProtection password="CC4D" sheet="1" objects="1" scenarios="1" selectLockedCells="1"/>
  <mergeCells count="10">
    <mergeCell ref="A4:A5"/>
    <mergeCell ref="B4:B5"/>
    <mergeCell ref="C4:C5"/>
    <mergeCell ref="D4:G4"/>
    <mergeCell ref="A1:B1"/>
    <mergeCell ref="C1:G1"/>
    <mergeCell ref="A2:B2"/>
    <mergeCell ref="C2:G2"/>
    <mergeCell ref="A3:B3"/>
    <mergeCell ref="C3:G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blackAndWhite="1" verticalDpi="0" r:id="rId1"/>
  <headerFooter>
    <oddHeader>&amp;C&amp;"Arial Narrow,Regular"&amp;14Rēzeknes tehnikuma skolotāja darba izvērtējums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zoomScaleNormal="100" workbookViewId="0">
      <selection activeCell="C6" sqref="C6"/>
    </sheetView>
  </sheetViews>
  <sheetFormatPr defaultRowHeight="15.75" x14ac:dyDescent="0.25"/>
  <cols>
    <col min="1" max="1" width="17.85546875" style="70" customWidth="1"/>
    <col min="2" max="2" width="19.140625" style="14" customWidth="1"/>
    <col min="3" max="3" width="19.28515625" style="14" bestFit="1" customWidth="1"/>
    <col min="4" max="4" width="18.7109375" style="14" customWidth="1"/>
    <col min="5" max="5" width="14.85546875" style="14" bestFit="1" customWidth="1"/>
    <col min="6" max="16384" width="9.140625" style="14"/>
  </cols>
  <sheetData>
    <row r="1" spans="1:5" s="2" customFormat="1" ht="24.75" customHeight="1" x14ac:dyDescent="0.25">
      <c r="A1" s="192" t="str">
        <f>'1_dati'!A2</f>
        <v>Mācību gads</v>
      </c>
      <c r="B1" s="192"/>
      <c r="C1" s="191" t="str">
        <f>'1_dati'!B2</f>
        <v xml:space="preserve">2019./2020. </v>
      </c>
      <c r="D1" s="191"/>
      <c r="E1" s="191"/>
    </row>
    <row r="2" spans="1:5" s="2" customFormat="1" ht="24.75" customHeight="1" x14ac:dyDescent="0.25">
      <c r="A2" s="192" t="str">
        <f>'1_dati'!A3</f>
        <v>Audzināmā grupa</v>
      </c>
      <c r="B2" s="192"/>
      <c r="C2" s="191" t="str">
        <f>'1_dati'!B3</f>
        <v>2. Bc</v>
      </c>
      <c r="D2" s="191"/>
      <c r="E2" s="191"/>
    </row>
    <row r="3" spans="1:5" s="2" customFormat="1" ht="24.75" customHeight="1" x14ac:dyDescent="0.25">
      <c r="A3" s="192" t="str">
        <f>'1_dati'!A1</f>
        <v>Skolotāja vārds, uzvārds</v>
      </c>
      <c r="B3" s="192"/>
      <c r="C3" s="193" t="str">
        <f>'1_dati'!B1</f>
        <v>Zane Lapa</v>
      </c>
      <c r="D3" s="193"/>
      <c r="E3" s="193"/>
    </row>
    <row r="4" spans="1:5" s="2" customFormat="1" ht="15.75" customHeight="1" thickBot="1" x14ac:dyDescent="0.3">
      <c r="A4" s="68"/>
      <c r="B4" s="68"/>
      <c r="C4" s="67"/>
      <c r="D4" s="67"/>
      <c r="E4" s="67"/>
    </row>
    <row r="5" spans="1:5" ht="91.5" thickTop="1" thickBot="1" x14ac:dyDescent="0.3">
      <c r="A5" s="121"/>
      <c r="B5" s="129" t="s">
        <v>44</v>
      </c>
      <c r="C5" s="129" t="s">
        <v>45</v>
      </c>
      <c r="D5" s="129" t="s">
        <v>46</v>
      </c>
      <c r="E5" s="130" t="s">
        <v>47</v>
      </c>
    </row>
    <row r="6" spans="1:5" ht="49.5" customHeight="1" thickTop="1" x14ac:dyDescent="0.25">
      <c r="A6" s="135" t="s">
        <v>48</v>
      </c>
      <c r="B6" s="131">
        <v>5.2</v>
      </c>
      <c r="C6" s="127">
        <v>6.4</v>
      </c>
      <c r="D6" s="127">
        <v>6.9</v>
      </c>
      <c r="E6" s="128"/>
    </row>
    <row r="7" spans="1:5" ht="49.5" customHeight="1" x14ac:dyDescent="0.25">
      <c r="A7" s="135" t="s">
        <v>49</v>
      </c>
      <c r="B7" s="132"/>
      <c r="C7" s="123">
        <f>C6-B6</f>
        <v>1.2000000000000002</v>
      </c>
      <c r="D7" s="123">
        <f>D6-C6</f>
        <v>0.5</v>
      </c>
      <c r="E7" s="124">
        <f>D6-B6</f>
        <v>1.7000000000000002</v>
      </c>
    </row>
    <row r="8" spans="1:5" ht="49.5" customHeight="1" x14ac:dyDescent="0.25">
      <c r="A8" s="135" t="s">
        <v>50</v>
      </c>
      <c r="B8" s="133">
        <f>10-B6</f>
        <v>4.8</v>
      </c>
      <c r="C8" s="123">
        <f>10-C6</f>
        <v>3.5999999999999996</v>
      </c>
      <c r="D8" s="69">
        <f>10-D6</f>
        <v>3.0999999999999996</v>
      </c>
      <c r="E8" s="122"/>
    </row>
    <row r="9" spans="1:5" ht="49.5" customHeight="1" thickBot="1" x14ac:dyDescent="0.3">
      <c r="A9" s="136" t="s">
        <v>51</v>
      </c>
      <c r="B9" s="134"/>
      <c r="C9" s="125">
        <f>ROUND(C7/B8,3)</f>
        <v>0.25</v>
      </c>
      <c r="D9" s="125">
        <f>ROUND(D7/C8,3)</f>
        <v>0.13900000000000001</v>
      </c>
      <c r="E9" s="126">
        <f>ROUND(E7/B8,3)</f>
        <v>0.35399999999999998</v>
      </c>
    </row>
    <row r="10" spans="1:5" ht="16.5" thickTop="1" x14ac:dyDescent="0.25"/>
  </sheetData>
  <sheetProtection password="CC4D" sheet="1" objects="1" scenarios="1" selectLockedCells="1"/>
  <mergeCells count="6">
    <mergeCell ref="A1:B1"/>
    <mergeCell ref="C1:E1"/>
    <mergeCell ref="A2:B2"/>
    <mergeCell ref="C2:E2"/>
    <mergeCell ref="A3:B3"/>
    <mergeCell ref="C3:E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blackAndWhite="1" r:id="rId1"/>
  <headerFooter>
    <oddHeader>&amp;C&amp;"Arial Narrow,Regular"&amp;14Rēzeknes tehnikuma skolotāja darba izvērtējums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>
      <selection activeCell="B10" sqref="B10:B14"/>
    </sheetView>
  </sheetViews>
  <sheetFormatPr defaultRowHeight="12.75" x14ac:dyDescent="0.2"/>
  <cols>
    <col min="1" max="6" width="13.28515625" style="72" customWidth="1"/>
    <col min="7" max="7" width="9.140625" style="72"/>
    <col min="8" max="12" width="13.7109375" style="72" customWidth="1"/>
    <col min="13" max="13" width="22.42578125" style="72" customWidth="1"/>
    <col min="14" max="16384" width="9.140625" style="72"/>
  </cols>
  <sheetData>
    <row r="1" spans="1:20" x14ac:dyDescent="0.2">
      <c r="A1" s="71" t="s">
        <v>52</v>
      </c>
      <c r="H1" s="71" t="s">
        <v>53</v>
      </c>
      <c r="O1" s="71" t="s">
        <v>54</v>
      </c>
    </row>
    <row r="2" spans="1:20" s="73" customFormat="1" ht="21.75" customHeight="1" x14ac:dyDescent="0.2">
      <c r="A2" s="194" t="s">
        <v>55</v>
      </c>
      <c r="B2" s="194" t="s">
        <v>56</v>
      </c>
      <c r="C2" s="194"/>
      <c r="D2" s="194"/>
      <c r="E2" s="194"/>
      <c r="F2" s="194"/>
      <c r="H2" s="194" t="s">
        <v>55</v>
      </c>
      <c r="I2" s="194" t="s">
        <v>56</v>
      </c>
      <c r="J2" s="194"/>
      <c r="K2" s="194"/>
      <c r="L2" s="194"/>
      <c r="M2" s="194"/>
      <c r="O2" s="194" t="s">
        <v>55</v>
      </c>
      <c r="P2" s="194" t="s">
        <v>56</v>
      </c>
      <c r="Q2" s="194"/>
      <c r="R2" s="194"/>
      <c r="S2" s="194"/>
      <c r="T2" s="194"/>
    </row>
    <row r="3" spans="1:20" s="73" customFormat="1" ht="44.25" customHeight="1" x14ac:dyDescent="0.2">
      <c r="A3" s="194"/>
      <c r="B3" s="74" t="s">
        <v>57</v>
      </c>
      <c r="C3" s="74" t="s">
        <v>58</v>
      </c>
      <c r="D3" s="74" t="s">
        <v>59</v>
      </c>
      <c r="E3" s="194" t="s">
        <v>60</v>
      </c>
      <c r="F3" s="194"/>
      <c r="H3" s="194"/>
      <c r="I3" s="74" t="s">
        <v>57</v>
      </c>
      <c r="J3" s="74" t="s">
        <v>58</v>
      </c>
      <c r="K3" s="74" t="s">
        <v>59</v>
      </c>
      <c r="L3" s="194" t="s">
        <v>60</v>
      </c>
      <c r="M3" s="194"/>
      <c r="O3" s="194"/>
      <c r="P3" s="74" t="s">
        <v>57</v>
      </c>
      <c r="Q3" s="74" t="s">
        <v>58</v>
      </c>
      <c r="R3" s="74" t="s">
        <v>59</v>
      </c>
      <c r="S3" s="194" t="s">
        <v>60</v>
      </c>
      <c r="T3" s="194"/>
    </row>
    <row r="4" spans="1:20" ht="15" x14ac:dyDescent="0.2">
      <c r="A4" s="195">
        <f>SUM(B4:E8)</f>
        <v>2778</v>
      </c>
      <c r="B4" s="195">
        <v>1200</v>
      </c>
      <c r="C4" s="195">
        <v>800</v>
      </c>
      <c r="D4" s="195">
        <v>700</v>
      </c>
      <c r="E4" s="75">
        <v>40</v>
      </c>
      <c r="F4" s="75"/>
      <c r="H4" s="195">
        <f>SUM(I4:L8)</f>
        <v>1896</v>
      </c>
      <c r="I4" s="195">
        <v>985</v>
      </c>
      <c r="J4" s="195">
        <v>300</v>
      </c>
      <c r="K4" s="195">
        <v>520</v>
      </c>
      <c r="L4" s="75">
        <v>20</v>
      </c>
      <c r="M4" s="75"/>
      <c r="O4" s="195">
        <f>H4-A4</f>
        <v>-882</v>
      </c>
      <c r="P4" s="195">
        <f t="shared" ref="P4:R4" si="0">I4-B4</f>
        <v>-215</v>
      </c>
      <c r="Q4" s="195">
        <f t="shared" si="0"/>
        <v>-500</v>
      </c>
      <c r="R4" s="195">
        <f t="shared" si="0"/>
        <v>-180</v>
      </c>
      <c r="S4" s="75">
        <f>L4-E4</f>
        <v>-20</v>
      </c>
      <c r="T4" s="75"/>
    </row>
    <row r="5" spans="1:20" ht="15" x14ac:dyDescent="0.2">
      <c r="A5" s="195"/>
      <c r="B5" s="195"/>
      <c r="C5" s="195"/>
      <c r="D5" s="195"/>
      <c r="E5" s="75">
        <v>12</v>
      </c>
      <c r="F5" s="75"/>
      <c r="H5" s="195"/>
      <c r="I5" s="195"/>
      <c r="J5" s="195"/>
      <c r="K5" s="195"/>
      <c r="L5" s="75">
        <v>20</v>
      </c>
      <c r="M5" s="75"/>
      <c r="O5" s="195"/>
      <c r="P5" s="195"/>
      <c r="Q5" s="195"/>
      <c r="R5" s="195"/>
      <c r="S5" s="75">
        <f t="shared" ref="S5:S8" si="1">L5-E5</f>
        <v>8</v>
      </c>
      <c r="T5" s="75"/>
    </row>
    <row r="6" spans="1:20" ht="15" x14ac:dyDescent="0.2">
      <c r="A6" s="195"/>
      <c r="B6" s="195"/>
      <c r="C6" s="195"/>
      <c r="D6" s="195"/>
      <c r="E6" s="75">
        <v>3</v>
      </c>
      <c r="F6" s="75"/>
      <c r="H6" s="195"/>
      <c r="I6" s="195"/>
      <c r="J6" s="195"/>
      <c r="K6" s="195"/>
      <c r="L6" s="75">
        <v>14</v>
      </c>
      <c r="M6" s="75"/>
      <c r="O6" s="195"/>
      <c r="P6" s="195"/>
      <c r="Q6" s="195"/>
      <c r="R6" s="195"/>
      <c r="S6" s="75">
        <f t="shared" si="1"/>
        <v>11</v>
      </c>
      <c r="T6" s="75"/>
    </row>
    <row r="7" spans="1:20" ht="15" x14ac:dyDescent="0.2">
      <c r="A7" s="195"/>
      <c r="B7" s="195"/>
      <c r="C7" s="195"/>
      <c r="D7" s="195"/>
      <c r="E7" s="75">
        <v>8</v>
      </c>
      <c r="F7" s="75"/>
      <c r="H7" s="195"/>
      <c r="I7" s="195"/>
      <c r="J7" s="195"/>
      <c r="K7" s="195"/>
      <c r="L7" s="75">
        <v>2</v>
      </c>
      <c r="M7" s="75"/>
      <c r="O7" s="195"/>
      <c r="P7" s="195"/>
      <c r="Q7" s="195"/>
      <c r="R7" s="195"/>
      <c r="S7" s="75">
        <f t="shared" si="1"/>
        <v>-6</v>
      </c>
      <c r="T7" s="75"/>
    </row>
    <row r="8" spans="1:20" ht="15" x14ac:dyDescent="0.2">
      <c r="A8" s="195"/>
      <c r="B8" s="195"/>
      <c r="C8" s="195"/>
      <c r="D8" s="195"/>
      <c r="E8" s="75">
        <v>15</v>
      </c>
      <c r="F8" s="75"/>
      <c r="H8" s="195"/>
      <c r="I8" s="195"/>
      <c r="J8" s="195"/>
      <c r="K8" s="195"/>
      <c r="L8" s="75">
        <v>35</v>
      </c>
      <c r="M8" s="75"/>
      <c r="O8" s="195"/>
      <c r="P8" s="195"/>
      <c r="Q8" s="195"/>
      <c r="R8" s="195"/>
      <c r="S8" s="75">
        <f t="shared" si="1"/>
        <v>20</v>
      </c>
      <c r="T8" s="75"/>
    </row>
    <row r="9" spans="1:20" s="73" customFormat="1" ht="102" x14ac:dyDescent="0.2">
      <c r="A9" s="74" t="s">
        <v>61</v>
      </c>
      <c r="B9" s="74" t="s">
        <v>62</v>
      </c>
      <c r="C9" s="74" t="s">
        <v>63</v>
      </c>
      <c r="D9" s="74" t="s">
        <v>64</v>
      </c>
      <c r="E9" s="194" t="s">
        <v>65</v>
      </c>
      <c r="F9" s="194"/>
      <c r="H9" s="74" t="s">
        <v>61</v>
      </c>
      <c r="I9" s="74" t="s">
        <v>62</v>
      </c>
      <c r="J9" s="74" t="s">
        <v>63</v>
      </c>
      <c r="K9" s="74" t="s">
        <v>64</v>
      </c>
      <c r="L9" s="194" t="s">
        <v>65</v>
      </c>
      <c r="M9" s="194"/>
      <c r="O9" s="74" t="s">
        <v>61</v>
      </c>
      <c r="P9" s="74" t="s">
        <v>62</v>
      </c>
      <c r="Q9" s="74" t="s">
        <v>63</v>
      </c>
      <c r="R9" s="74" t="s">
        <v>64</v>
      </c>
      <c r="S9" s="194" t="s">
        <v>65</v>
      </c>
      <c r="T9" s="194"/>
    </row>
    <row r="10" spans="1:20" x14ac:dyDescent="0.2">
      <c r="A10" s="196">
        <f>ROUND(A4/'4_pielikums_atskaititie'!$C$7,1)</f>
        <v>99.2</v>
      </c>
      <c r="B10" s="196">
        <f>ROUND(B4/'4_pielikums_atskaititie'!$C$7,1)</f>
        <v>42.9</v>
      </c>
      <c r="C10" s="196">
        <f>ROUND(C4/'4_pielikums_atskaititie'!$C$7,1)</f>
        <v>28.6</v>
      </c>
      <c r="D10" s="196">
        <f>ROUND(D4/'4_pielikums_atskaititie'!$C$7,1)</f>
        <v>25</v>
      </c>
      <c r="E10" s="76">
        <f>ROUND(E4/'4_pielikums_atskaititie'!$C$7,1)</f>
        <v>1.4</v>
      </c>
      <c r="F10" s="76">
        <f>F4</f>
        <v>0</v>
      </c>
      <c r="H10" s="196">
        <f>ROUND(H4/'4_pielikums_atskaititie'!$C$7,1)</f>
        <v>67.7</v>
      </c>
      <c r="I10" s="196">
        <f>ROUND(I4/'4_pielikums_atskaititie'!$C$7,1)</f>
        <v>35.200000000000003</v>
      </c>
      <c r="J10" s="196">
        <f>ROUND(J4/'4_pielikums_atskaititie'!$C$7,1)</f>
        <v>10.7</v>
      </c>
      <c r="K10" s="196">
        <f>ROUND(K4/'4_pielikums_atskaititie'!$C$7,1)</f>
        <v>18.600000000000001</v>
      </c>
      <c r="L10" s="76">
        <f>ROUND(L4/'4_pielikums_atskaititie'!$C$12,1)</f>
        <v>1.5</v>
      </c>
      <c r="M10" s="76">
        <f>M4</f>
        <v>0</v>
      </c>
      <c r="O10" s="196">
        <f>ROUND(O4/'4_pielikums_atskaititie'!$C$7,1)</f>
        <v>-31.5</v>
      </c>
      <c r="P10" s="196">
        <f>ROUND(P4/'4_pielikums_atskaititie'!$C$7,1)</f>
        <v>-7.7</v>
      </c>
      <c r="Q10" s="196">
        <f>ROUND(Q4/'4_pielikums_atskaititie'!$C$7,1)</f>
        <v>-17.899999999999999</v>
      </c>
      <c r="R10" s="196">
        <f>ROUND(R4/'4_pielikums_atskaititie'!$C$7,1)</f>
        <v>-6.4</v>
      </c>
      <c r="S10" s="76">
        <f>ROUND(S4/'4_pielikums_atskaititie'!$C$12,1)</f>
        <v>-1.5</v>
      </c>
      <c r="T10" s="76">
        <f>T4</f>
        <v>0</v>
      </c>
    </row>
    <row r="11" spans="1:20" x14ac:dyDescent="0.2">
      <c r="A11" s="196"/>
      <c r="B11" s="196"/>
      <c r="C11" s="196"/>
      <c r="D11" s="196"/>
      <c r="E11" s="76">
        <f>ROUND(E5/'4_pielikums_atskaititie'!$C$7,1)</f>
        <v>0.4</v>
      </c>
      <c r="F11" s="76">
        <f t="shared" ref="F11:F14" si="2">F5</f>
        <v>0</v>
      </c>
      <c r="H11" s="196"/>
      <c r="I11" s="196"/>
      <c r="J11" s="196"/>
      <c r="K11" s="196"/>
      <c r="L11" s="76">
        <f>ROUND(L5/'4_pielikums_atskaititie'!$C$12,1)</f>
        <v>1.5</v>
      </c>
      <c r="M11" s="76">
        <f t="shared" ref="M11:M14" si="3">M5</f>
        <v>0</v>
      </c>
      <c r="O11" s="196"/>
      <c r="P11" s="196"/>
      <c r="Q11" s="196"/>
      <c r="R11" s="196"/>
      <c r="S11" s="76">
        <f>ROUND(S5/'4_pielikums_atskaititie'!$C$12,1)</f>
        <v>0.6</v>
      </c>
      <c r="T11" s="76">
        <f t="shared" ref="T11:T14" si="4">T5</f>
        <v>0</v>
      </c>
    </row>
    <row r="12" spans="1:20" x14ac:dyDescent="0.2">
      <c r="A12" s="196"/>
      <c r="B12" s="196"/>
      <c r="C12" s="196"/>
      <c r="D12" s="196"/>
      <c r="E12" s="76">
        <f>ROUND(E6/'4_pielikums_atskaititie'!$C$7,1)</f>
        <v>0.1</v>
      </c>
      <c r="F12" s="76">
        <f t="shared" si="2"/>
        <v>0</v>
      </c>
      <c r="H12" s="196"/>
      <c r="I12" s="196"/>
      <c r="J12" s="196"/>
      <c r="K12" s="196"/>
      <c r="L12" s="76">
        <f>ROUND(L6/'4_pielikums_atskaititie'!$C$12,1)</f>
        <v>1.1000000000000001</v>
      </c>
      <c r="M12" s="76">
        <f t="shared" si="3"/>
        <v>0</v>
      </c>
      <c r="O12" s="196"/>
      <c r="P12" s="196"/>
      <c r="Q12" s="196"/>
      <c r="R12" s="196"/>
      <c r="S12" s="76">
        <f>ROUND(S6/'4_pielikums_atskaititie'!$C$12,1)</f>
        <v>0.8</v>
      </c>
      <c r="T12" s="76">
        <f t="shared" si="4"/>
        <v>0</v>
      </c>
    </row>
    <row r="13" spans="1:20" x14ac:dyDescent="0.2">
      <c r="A13" s="196"/>
      <c r="B13" s="196"/>
      <c r="C13" s="196"/>
      <c r="D13" s="196"/>
      <c r="E13" s="76">
        <f>ROUND(E7/'4_pielikums_atskaititie'!$C$7,1)</f>
        <v>0.3</v>
      </c>
      <c r="F13" s="76">
        <f t="shared" si="2"/>
        <v>0</v>
      </c>
      <c r="H13" s="196"/>
      <c r="I13" s="196"/>
      <c r="J13" s="196"/>
      <c r="K13" s="196"/>
      <c r="L13" s="76">
        <f>ROUND(L7/'4_pielikums_atskaititie'!$C$12,1)</f>
        <v>0.2</v>
      </c>
      <c r="M13" s="76">
        <f t="shared" si="3"/>
        <v>0</v>
      </c>
      <c r="O13" s="196"/>
      <c r="P13" s="196"/>
      <c r="Q13" s="196"/>
      <c r="R13" s="196"/>
      <c r="S13" s="76">
        <f>ROUND(S7/'4_pielikums_atskaititie'!$C$12,1)</f>
        <v>-0.5</v>
      </c>
      <c r="T13" s="76">
        <f t="shared" si="4"/>
        <v>0</v>
      </c>
    </row>
    <row r="14" spans="1:20" x14ac:dyDescent="0.2">
      <c r="A14" s="196"/>
      <c r="B14" s="196"/>
      <c r="C14" s="196"/>
      <c r="D14" s="196"/>
      <c r="E14" s="76">
        <f>ROUND(E8/'4_pielikums_atskaititie'!$C$7,1)</f>
        <v>0.5</v>
      </c>
      <c r="F14" s="76">
        <f t="shared" si="2"/>
        <v>0</v>
      </c>
      <c r="H14" s="196"/>
      <c r="I14" s="196"/>
      <c r="J14" s="196"/>
      <c r="K14" s="196"/>
      <c r="L14" s="76">
        <f>ROUND(L8/'4_pielikums_atskaititie'!$C$12,1)</f>
        <v>2.7</v>
      </c>
      <c r="M14" s="76">
        <f t="shared" si="3"/>
        <v>0</v>
      </c>
      <c r="O14" s="196"/>
      <c r="P14" s="196"/>
      <c r="Q14" s="196"/>
      <c r="R14" s="196"/>
      <c r="S14" s="76">
        <f>ROUND(S8/'4_pielikums_atskaititie'!$C$12,1)</f>
        <v>1.5</v>
      </c>
      <c r="T14" s="76">
        <f t="shared" si="4"/>
        <v>0</v>
      </c>
    </row>
    <row r="15" spans="1:20" s="73" customFormat="1" ht="48.75" customHeight="1" x14ac:dyDescent="0.2">
      <c r="A15" s="77" t="s">
        <v>66</v>
      </c>
      <c r="B15" s="77" t="s">
        <v>67</v>
      </c>
      <c r="C15" s="77" t="s">
        <v>68</v>
      </c>
      <c r="D15" s="77" t="s">
        <v>69</v>
      </c>
      <c r="E15" s="198" t="s">
        <v>70</v>
      </c>
      <c r="F15" s="199"/>
      <c r="H15" s="77" t="s">
        <v>66</v>
      </c>
      <c r="I15" s="77" t="s">
        <v>67</v>
      </c>
      <c r="J15" s="77" t="s">
        <v>68</v>
      </c>
      <c r="K15" s="77" t="s">
        <v>69</v>
      </c>
      <c r="L15" s="198" t="s">
        <v>70</v>
      </c>
      <c r="M15" s="199"/>
      <c r="O15" s="77" t="s">
        <v>66</v>
      </c>
      <c r="P15" s="77" t="s">
        <v>67</v>
      </c>
      <c r="Q15" s="77" t="s">
        <v>68</v>
      </c>
      <c r="R15" s="77" t="s">
        <v>69</v>
      </c>
      <c r="S15" s="198" t="s">
        <v>70</v>
      </c>
      <c r="T15" s="199"/>
    </row>
    <row r="16" spans="1:20" s="79" customFormat="1" ht="44.25" customHeight="1" x14ac:dyDescent="0.2">
      <c r="A16" s="197">
        <f>A4*100/A4</f>
        <v>100</v>
      </c>
      <c r="B16" s="197">
        <f>ROUND(B4*100/$A$4,3)</f>
        <v>43.197000000000003</v>
      </c>
      <c r="C16" s="197">
        <f t="shared" ref="C16:D16" si="5">ROUND(C4*100/$A$4,3)</f>
        <v>28.797999999999998</v>
      </c>
      <c r="D16" s="197">
        <f t="shared" si="5"/>
        <v>25.198</v>
      </c>
      <c r="E16" s="78">
        <f>ROUND(E4*100/$A$4,3)</f>
        <v>1.44</v>
      </c>
      <c r="F16" s="76">
        <f>F10</f>
        <v>0</v>
      </c>
      <c r="H16" s="197">
        <f>H4*100/H4</f>
        <v>100</v>
      </c>
      <c r="I16" s="197">
        <f>ROUND(I4*100/$H$4,3)</f>
        <v>51.951000000000001</v>
      </c>
      <c r="J16" s="197">
        <f t="shared" ref="J16" si="6">ROUND(J4*100/$H$4,3)</f>
        <v>15.823</v>
      </c>
      <c r="K16" s="197">
        <f>ROUND(K4*100/$H$4,3)</f>
        <v>27.425999999999998</v>
      </c>
      <c r="L16" s="78">
        <f>ROUND(L4*100/$H$4,3)</f>
        <v>1.0549999999999999</v>
      </c>
      <c r="M16" s="76">
        <f>M10</f>
        <v>0</v>
      </c>
      <c r="O16" s="197">
        <f>ROUND(H4*100/A4,2)</f>
        <v>68.25</v>
      </c>
      <c r="P16" s="197">
        <f>ROUND(P4*100/$O$4,3)</f>
        <v>24.376000000000001</v>
      </c>
      <c r="Q16" s="197">
        <f t="shared" ref="Q16" si="7">ROUND(Q4*100/$H$4,3)</f>
        <v>-26.370999999999999</v>
      </c>
      <c r="R16" s="197">
        <f>ROUND(R4*100/$H$4,3)</f>
        <v>-9.4939999999999998</v>
      </c>
      <c r="S16" s="78">
        <f>ROUND(S4*100/$H$4,3)</f>
        <v>-1.0549999999999999</v>
      </c>
      <c r="T16" s="76">
        <f>T10</f>
        <v>0</v>
      </c>
    </row>
    <row r="17" spans="1:20" s="79" customFormat="1" x14ac:dyDescent="0.2">
      <c r="A17" s="197"/>
      <c r="B17" s="197"/>
      <c r="C17" s="197"/>
      <c r="D17" s="197"/>
      <c r="E17" s="78">
        <f t="shared" ref="E17:E20" si="8">ROUND(E5*100/$A$4,3)</f>
        <v>0.432</v>
      </c>
      <c r="F17" s="76">
        <f>F11</f>
        <v>0</v>
      </c>
      <c r="H17" s="197"/>
      <c r="I17" s="197"/>
      <c r="J17" s="197"/>
      <c r="K17" s="197"/>
      <c r="L17" s="78">
        <f t="shared" ref="L17:L20" si="9">ROUND(L5*100/$H$4,3)</f>
        <v>1.0549999999999999</v>
      </c>
      <c r="M17" s="76">
        <f>M11</f>
        <v>0</v>
      </c>
      <c r="O17" s="197"/>
      <c r="P17" s="197"/>
      <c r="Q17" s="197"/>
      <c r="R17" s="197"/>
      <c r="S17" s="78">
        <f t="shared" ref="S17:S20" si="10">ROUND(S5*100/$H$4,3)</f>
        <v>0.42199999999999999</v>
      </c>
      <c r="T17" s="76">
        <f>T11</f>
        <v>0</v>
      </c>
    </row>
    <row r="18" spans="1:20" s="79" customFormat="1" x14ac:dyDescent="0.2">
      <c r="A18" s="197"/>
      <c r="B18" s="197"/>
      <c r="C18" s="197"/>
      <c r="D18" s="197"/>
      <c r="E18" s="78">
        <f t="shared" si="8"/>
        <v>0.108</v>
      </c>
      <c r="F18" s="76">
        <f>F12</f>
        <v>0</v>
      </c>
      <c r="H18" s="197"/>
      <c r="I18" s="197"/>
      <c r="J18" s="197"/>
      <c r="K18" s="197"/>
      <c r="L18" s="78">
        <f t="shared" si="9"/>
        <v>0.73799999999999999</v>
      </c>
      <c r="M18" s="76">
        <f>M12</f>
        <v>0</v>
      </c>
      <c r="O18" s="197"/>
      <c r="P18" s="197"/>
      <c r="Q18" s="197"/>
      <c r="R18" s="197"/>
      <c r="S18" s="78">
        <f t="shared" si="10"/>
        <v>0.57999999999999996</v>
      </c>
      <c r="T18" s="76">
        <f>T12</f>
        <v>0</v>
      </c>
    </row>
    <row r="19" spans="1:20" s="79" customFormat="1" x14ac:dyDescent="0.2">
      <c r="A19" s="197"/>
      <c r="B19" s="197"/>
      <c r="C19" s="197"/>
      <c r="D19" s="197"/>
      <c r="E19" s="78">
        <f t="shared" si="8"/>
        <v>0.28799999999999998</v>
      </c>
      <c r="F19" s="76">
        <f>F13</f>
        <v>0</v>
      </c>
      <c r="H19" s="197"/>
      <c r="I19" s="197"/>
      <c r="J19" s="197"/>
      <c r="K19" s="197"/>
      <c r="L19" s="78">
        <f t="shared" si="9"/>
        <v>0.105</v>
      </c>
      <c r="M19" s="76">
        <f>M13</f>
        <v>0</v>
      </c>
      <c r="O19" s="197"/>
      <c r="P19" s="197"/>
      <c r="Q19" s="197"/>
      <c r="R19" s="197"/>
      <c r="S19" s="78">
        <f t="shared" si="10"/>
        <v>-0.316</v>
      </c>
      <c r="T19" s="76">
        <f>T13</f>
        <v>0</v>
      </c>
    </row>
    <row r="20" spans="1:20" s="79" customFormat="1" x14ac:dyDescent="0.2">
      <c r="A20" s="197"/>
      <c r="B20" s="197"/>
      <c r="C20" s="197"/>
      <c r="D20" s="197"/>
      <c r="E20" s="78">
        <f t="shared" si="8"/>
        <v>0.54</v>
      </c>
      <c r="F20" s="76">
        <f>F14</f>
        <v>0</v>
      </c>
      <c r="H20" s="197"/>
      <c r="I20" s="197"/>
      <c r="J20" s="197"/>
      <c r="K20" s="197"/>
      <c r="L20" s="78">
        <f t="shared" si="9"/>
        <v>1.8460000000000001</v>
      </c>
      <c r="M20" s="76">
        <f>M14</f>
        <v>0</v>
      </c>
      <c r="O20" s="197"/>
      <c r="P20" s="197"/>
      <c r="Q20" s="197"/>
      <c r="R20" s="197"/>
      <c r="S20" s="78">
        <f t="shared" si="10"/>
        <v>1.0549999999999999</v>
      </c>
      <c r="T20" s="76">
        <f>T14</f>
        <v>0</v>
      </c>
    </row>
  </sheetData>
  <mergeCells count="51">
    <mergeCell ref="P16:P20"/>
    <mergeCell ref="Q16:Q20"/>
    <mergeCell ref="R16:R20"/>
    <mergeCell ref="S15:T15"/>
    <mergeCell ref="A16:A20"/>
    <mergeCell ref="B16:B20"/>
    <mergeCell ref="C16:C20"/>
    <mergeCell ref="D16:D20"/>
    <mergeCell ref="H16:H20"/>
    <mergeCell ref="I16:I20"/>
    <mergeCell ref="J16:J20"/>
    <mergeCell ref="K16:K20"/>
    <mergeCell ref="O16:O20"/>
    <mergeCell ref="E15:F15"/>
    <mergeCell ref="L15:M15"/>
    <mergeCell ref="E9:F9"/>
    <mergeCell ref="L9:M9"/>
    <mergeCell ref="S9:T9"/>
    <mergeCell ref="A10:A14"/>
    <mergeCell ref="B10:B14"/>
    <mergeCell ref="C10:C14"/>
    <mergeCell ref="D10:D14"/>
    <mergeCell ref="H10:H14"/>
    <mergeCell ref="I10:I14"/>
    <mergeCell ref="J10:J14"/>
    <mergeCell ref="K10:K14"/>
    <mergeCell ref="O10:O14"/>
    <mergeCell ref="P10:P14"/>
    <mergeCell ref="Q10:Q14"/>
    <mergeCell ref="R10:R14"/>
    <mergeCell ref="R4:R8"/>
    <mergeCell ref="A4:A8"/>
    <mergeCell ref="B4:B8"/>
    <mergeCell ref="C4:C8"/>
    <mergeCell ref="D4:D8"/>
    <mergeCell ref="H4:H8"/>
    <mergeCell ref="I4:I8"/>
    <mergeCell ref="J4:J8"/>
    <mergeCell ref="K4:K8"/>
    <mergeCell ref="O4:O8"/>
    <mergeCell ref="P4:P8"/>
    <mergeCell ref="Q4:Q8"/>
    <mergeCell ref="P2:T2"/>
    <mergeCell ref="E3:F3"/>
    <mergeCell ref="L3:M3"/>
    <mergeCell ref="S3:T3"/>
    <mergeCell ref="A2:A3"/>
    <mergeCell ref="B2:F2"/>
    <mergeCell ref="H2:H3"/>
    <mergeCell ref="I2:M2"/>
    <mergeCell ref="O2:O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zoomScaleNormal="100" workbookViewId="0">
      <selection activeCell="B14" sqref="B14"/>
    </sheetView>
  </sheetViews>
  <sheetFormatPr defaultRowHeight="16.5" x14ac:dyDescent="0.2"/>
  <cols>
    <col min="1" max="1" width="4.5703125" style="81" customWidth="1"/>
    <col min="2" max="2" width="34.42578125" style="81" customWidth="1"/>
    <col min="3" max="4" width="9.140625" style="80"/>
    <col min="5" max="5" width="13.28515625" style="81" customWidth="1"/>
    <col min="6" max="7" width="12.140625" style="80" customWidth="1"/>
    <col min="8" max="8" width="11.28515625" style="80" customWidth="1"/>
    <col min="9" max="10" width="9.140625" style="81"/>
    <col min="11" max="11" width="13.28515625" style="81" customWidth="1"/>
    <col min="12" max="14" width="11.85546875" style="80" customWidth="1"/>
    <col min="15" max="16384" width="9.140625" style="81"/>
  </cols>
  <sheetData>
    <row r="1" spans="1:18" ht="20.25" x14ac:dyDescent="0.2">
      <c r="A1" s="192" t="str">
        <f>'1_dati'!A2</f>
        <v>Mācību gads</v>
      </c>
      <c r="B1" s="192"/>
      <c r="C1" s="200" t="str">
        <f>'1_dati'!B2</f>
        <v xml:space="preserve">2019./2020. </v>
      </c>
      <c r="D1" s="200"/>
      <c r="E1" s="200"/>
      <c r="F1" s="200"/>
      <c r="G1" s="200"/>
    </row>
    <row r="2" spans="1:18" ht="26.25" customHeight="1" x14ac:dyDescent="0.2">
      <c r="A2" s="192" t="str">
        <f>'1_dati'!A3</f>
        <v>Audzināmā grupa</v>
      </c>
      <c r="B2" s="192"/>
      <c r="C2" s="200" t="str">
        <f>'1_dati'!B3</f>
        <v>2. Bc</v>
      </c>
      <c r="D2" s="200"/>
      <c r="E2" s="200"/>
      <c r="F2" s="200"/>
      <c r="G2" s="200"/>
    </row>
    <row r="3" spans="1:18" ht="26.25" customHeight="1" x14ac:dyDescent="0.2">
      <c r="A3" s="201" t="str">
        <f>'1_dati'!A1</f>
        <v>Skolotāja vārds, uzvārds</v>
      </c>
      <c r="B3" s="201"/>
      <c r="C3" s="202" t="str">
        <f>'1_dati'!B1</f>
        <v>Zane Lapa</v>
      </c>
      <c r="D3" s="202"/>
      <c r="E3" s="202"/>
      <c r="F3" s="202"/>
      <c r="G3" s="202"/>
    </row>
    <row r="4" spans="1:18" ht="14.25" customHeight="1" thickBot="1" x14ac:dyDescent="0.25">
      <c r="A4" s="82"/>
      <c r="B4" s="82"/>
      <c r="C4" s="83"/>
      <c r="D4" s="83"/>
      <c r="E4" s="83"/>
      <c r="F4" s="83"/>
      <c r="G4" s="83"/>
    </row>
    <row r="5" spans="1:18" s="84" customFormat="1" ht="51" customHeight="1" thickTop="1" x14ac:dyDescent="0.2">
      <c r="A5" s="205" t="s">
        <v>71</v>
      </c>
      <c r="B5" s="206"/>
      <c r="C5" s="206" t="s">
        <v>72</v>
      </c>
      <c r="D5" s="206"/>
      <c r="E5" s="206"/>
      <c r="F5" s="206" t="s">
        <v>73</v>
      </c>
      <c r="G5" s="206" t="s">
        <v>74</v>
      </c>
      <c r="H5" s="206" t="s">
        <v>75</v>
      </c>
      <c r="I5" s="206" t="s">
        <v>76</v>
      </c>
      <c r="J5" s="206"/>
      <c r="K5" s="206"/>
      <c r="L5" s="206" t="s">
        <v>77</v>
      </c>
      <c r="M5" s="206"/>
      <c r="N5" s="211"/>
    </row>
    <row r="6" spans="1:18" s="87" customFormat="1" ht="24.75" customHeight="1" x14ac:dyDescent="0.2">
      <c r="A6" s="207"/>
      <c r="B6" s="208"/>
      <c r="C6" s="85" t="s">
        <v>78</v>
      </c>
      <c r="D6" s="85" t="s">
        <v>79</v>
      </c>
      <c r="E6" s="85" t="s">
        <v>80</v>
      </c>
      <c r="F6" s="208"/>
      <c r="G6" s="208"/>
      <c r="H6" s="208"/>
      <c r="I6" s="85" t="s">
        <v>78</v>
      </c>
      <c r="J6" s="85" t="s">
        <v>79</v>
      </c>
      <c r="K6" s="85" t="s">
        <v>80</v>
      </c>
      <c r="L6" s="85" t="s">
        <v>78</v>
      </c>
      <c r="M6" s="85" t="s">
        <v>79</v>
      </c>
      <c r="N6" s="86" t="s">
        <v>80</v>
      </c>
    </row>
    <row r="7" spans="1:18" s="89" customFormat="1" ht="18" x14ac:dyDescent="0.2">
      <c r="A7" s="207"/>
      <c r="B7" s="208"/>
      <c r="C7" s="209">
        <f>SUM(C9:C12)</f>
        <v>1025</v>
      </c>
      <c r="D7" s="209">
        <f>SUM(D9:D12)</f>
        <v>1737</v>
      </c>
      <c r="E7" s="209">
        <f>C7+D7</f>
        <v>2762</v>
      </c>
      <c r="F7" s="209">
        <f>D7-C7</f>
        <v>712</v>
      </c>
      <c r="G7" s="209">
        <f>ROUND(D7*100/C7,1)</f>
        <v>169.5</v>
      </c>
      <c r="H7" s="209">
        <f>G7-100</f>
        <v>69.5</v>
      </c>
      <c r="I7" s="209">
        <f>ROUND(C7/'4_pielikums_atskaititie'!$C$7,1)</f>
        <v>36.6</v>
      </c>
      <c r="J7" s="209">
        <f>ROUND(D7/'4_pielikums_atskaititie'!$C$12,1)</f>
        <v>133.6</v>
      </c>
      <c r="K7" s="209">
        <f>ROUND(E7/'4_pielikums_atskaititie'!$C$17,1)</f>
        <v>184.1</v>
      </c>
      <c r="L7" s="218">
        <f t="shared" ref="L7" si="0">ROUND(C7/$C$7,3)</f>
        <v>1</v>
      </c>
      <c r="M7" s="218">
        <f t="shared" ref="M7" si="1">ROUND(D7/$D$7,3)</f>
        <v>1</v>
      </c>
      <c r="N7" s="220">
        <f>ROUND(E7/$E$7,3)</f>
        <v>1</v>
      </c>
    </row>
    <row r="8" spans="1:18" s="90" customFormat="1" ht="18.75" thickBot="1" x14ac:dyDescent="0.25">
      <c r="A8" s="212" t="s">
        <v>81</v>
      </c>
      <c r="B8" s="213"/>
      <c r="C8" s="210"/>
      <c r="D8" s="210"/>
      <c r="E8" s="210"/>
      <c r="F8" s="210"/>
      <c r="G8" s="210"/>
      <c r="H8" s="210"/>
      <c r="I8" s="210"/>
      <c r="J8" s="210"/>
      <c r="K8" s="210"/>
      <c r="L8" s="219"/>
      <c r="M8" s="219"/>
      <c r="N8" s="221"/>
    </row>
    <row r="9" spans="1:18" s="90" customFormat="1" ht="24.75" customHeight="1" thickTop="1" x14ac:dyDescent="0.2">
      <c r="A9" s="214" t="s">
        <v>57</v>
      </c>
      <c r="B9" s="215"/>
      <c r="C9" s="91">
        <v>100</v>
      </c>
      <c r="D9" s="91">
        <v>900</v>
      </c>
      <c r="E9" s="92">
        <f>C9+D9</f>
        <v>1000</v>
      </c>
      <c r="F9" s="93">
        <f t="shared" ref="F9:F12" si="2">D9-C9</f>
        <v>800</v>
      </c>
      <c r="G9" s="93">
        <f>ROUND(D9*100/C9,1)</f>
        <v>900</v>
      </c>
      <c r="H9" s="93">
        <f>G9-100</f>
        <v>800</v>
      </c>
      <c r="I9" s="93">
        <f>ROUND(C9/'4_pielikums_atskaititie'!$C$7,1)</f>
        <v>3.6</v>
      </c>
      <c r="J9" s="93">
        <f>ROUND(D9/'4_pielikums_atskaititie'!$C$12,1)</f>
        <v>69.2</v>
      </c>
      <c r="K9" s="93">
        <f>ROUND(E9/'4_pielikums_atskaititie'!$C$17,1)</f>
        <v>66.7</v>
      </c>
      <c r="L9" s="94">
        <f>ROUND(C9/$C$7,3)</f>
        <v>9.8000000000000004E-2</v>
      </c>
      <c r="M9" s="94">
        <f>ROUND(D9/$D$7,3)</f>
        <v>0.51800000000000002</v>
      </c>
      <c r="N9" s="95">
        <f>ROUND(E9/$E$7,3)</f>
        <v>0.36199999999999999</v>
      </c>
    </row>
    <row r="10" spans="1:18" s="90" customFormat="1" ht="24.75" customHeight="1" x14ac:dyDescent="0.2">
      <c r="A10" s="216" t="s">
        <v>58</v>
      </c>
      <c r="B10" s="217"/>
      <c r="C10" s="96">
        <v>200</v>
      </c>
      <c r="D10" s="96">
        <v>250</v>
      </c>
      <c r="E10" s="88">
        <f>C10+D10</f>
        <v>450</v>
      </c>
      <c r="F10" s="97">
        <f t="shared" si="2"/>
        <v>50</v>
      </c>
      <c r="G10" s="97">
        <f t="shared" ref="G10:G12" si="3">ROUND(D10*100/C10,1)</f>
        <v>125</v>
      </c>
      <c r="H10" s="97">
        <f t="shared" ref="H10:H12" si="4">G10-100</f>
        <v>25</v>
      </c>
      <c r="I10" s="97">
        <f>ROUND(C10/'4_pielikums_atskaititie'!$C$7,1)</f>
        <v>7.1</v>
      </c>
      <c r="J10" s="97">
        <f>ROUND(D10/'4_pielikums_atskaititie'!$C$12,1)</f>
        <v>19.2</v>
      </c>
      <c r="K10" s="97">
        <f>ROUND(E10/'4_pielikums_atskaititie'!$C$17,1)</f>
        <v>30</v>
      </c>
      <c r="L10" s="98">
        <f t="shared" ref="L10:L12" si="5">ROUND(C10/$C$7,3)</f>
        <v>0.19500000000000001</v>
      </c>
      <c r="M10" s="98">
        <f t="shared" ref="M10:M12" si="6">ROUND(D10/$D$7,3)</f>
        <v>0.14399999999999999</v>
      </c>
      <c r="N10" s="99">
        <f>ROUND(E10/$E$7,3)</f>
        <v>0.16300000000000001</v>
      </c>
    </row>
    <row r="11" spans="1:18" s="90" customFormat="1" ht="24.75" customHeight="1" x14ac:dyDescent="0.2">
      <c r="A11" s="216" t="s">
        <v>59</v>
      </c>
      <c r="B11" s="217"/>
      <c r="C11" s="96">
        <v>600</v>
      </c>
      <c r="D11" s="96">
        <v>520</v>
      </c>
      <c r="E11" s="88">
        <f>C11+D11</f>
        <v>1120</v>
      </c>
      <c r="F11" s="97">
        <f t="shared" si="2"/>
        <v>-80</v>
      </c>
      <c r="G11" s="97">
        <f t="shared" si="3"/>
        <v>86.7</v>
      </c>
      <c r="H11" s="97">
        <f t="shared" si="4"/>
        <v>-13.299999999999997</v>
      </c>
      <c r="I11" s="97">
        <f>ROUND(C11/'4_pielikums_atskaititie'!$C$7,1)</f>
        <v>21.4</v>
      </c>
      <c r="J11" s="97">
        <f>ROUND(D11/'4_pielikums_atskaititie'!$C$12,1)</f>
        <v>40</v>
      </c>
      <c r="K11" s="97">
        <f>ROUND(E11/'4_pielikums_atskaititie'!$C$17,1)</f>
        <v>74.7</v>
      </c>
      <c r="L11" s="98">
        <f t="shared" si="5"/>
        <v>0.58499999999999996</v>
      </c>
      <c r="M11" s="98">
        <f t="shared" si="6"/>
        <v>0.29899999999999999</v>
      </c>
      <c r="N11" s="100">
        <f>ROUND(E11/$E$7,3)</f>
        <v>0.40600000000000003</v>
      </c>
      <c r="R11" s="101"/>
    </row>
    <row r="12" spans="1:18" s="89" customFormat="1" ht="24.75" customHeight="1" thickBot="1" x14ac:dyDescent="0.25">
      <c r="A12" s="203" t="s">
        <v>82</v>
      </c>
      <c r="B12" s="204"/>
      <c r="C12" s="102">
        <f>SUM(C13:C27)</f>
        <v>125</v>
      </c>
      <c r="D12" s="102">
        <f>SUM(D13:D27)</f>
        <v>67</v>
      </c>
      <c r="E12" s="102">
        <f>C12+D12</f>
        <v>192</v>
      </c>
      <c r="F12" s="102">
        <f t="shared" si="2"/>
        <v>-58</v>
      </c>
      <c r="G12" s="102">
        <f t="shared" si="3"/>
        <v>53.6</v>
      </c>
      <c r="H12" s="102">
        <f t="shared" si="4"/>
        <v>-46.4</v>
      </c>
      <c r="I12" s="102">
        <f>ROUND(C12/'4_pielikums_atskaititie'!$C$7,1)</f>
        <v>4.5</v>
      </c>
      <c r="J12" s="102">
        <f>ROUND(D12/'4_pielikums_atskaititie'!$C$12,1)</f>
        <v>5.2</v>
      </c>
      <c r="K12" s="102">
        <f>ROUND(E12/'4_pielikums_atskaititie'!$C$17,1)</f>
        <v>12.8</v>
      </c>
      <c r="L12" s="103">
        <f t="shared" si="5"/>
        <v>0.122</v>
      </c>
      <c r="M12" s="103">
        <f t="shared" si="6"/>
        <v>3.9E-2</v>
      </c>
      <c r="N12" s="104">
        <f>ROUND(E12/$E$7,3)</f>
        <v>7.0000000000000007E-2</v>
      </c>
    </row>
    <row r="13" spans="1:18" s="90" customFormat="1" ht="24.75" customHeight="1" thickTop="1" x14ac:dyDescent="0.2">
      <c r="A13" s="105">
        <f>IF(LEN(B13)&gt;0,1,"")</f>
        <v>1</v>
      </c>
      <c r="B13" s="106" t="s">
        <v>17</v>
      </c>
      <c r="C13" s="91">
        <v>40</v>
      </c>
      <c r="D13" s="91">
        <v>28</v>
      </c>
      <c r="E13" s="93">
        <f t="shared" ref="E13:E19" si="7">IF(LEN(B13)&gt;0,C13+D13,"")</f>
        <v>68</v>
      </c>
      <c r="F13" s="93">
        <f t="shared" ref="F13:F18" si="8">IF(LEN(C13)=0,"",D13-C13)</f>
        <v>-12</v>
      </c>
      <c r="G13" s="93">
        <f t="shared" ref="G13:G18" si="9">IF(LEN(D13)=0,"",ROUND(D13*100/C13,1))</f>
        <v>70</v>
      </c>
      <c r="H13" s="93">
        <f t="shared" ref="H13:H19" si="10">IF(LEN(D13)=0,"",G13-100)</f>
        <v>-30</v>
      </c>
      <c r="I13" s="93">
        <f>IF(LEN(C13)=0,"",ROUND(C13/'4_pielikums_atskaititie'!$C$7,1))</f>
        <v>1.4</v>
      </c>
      <c r="J13" s="93">
        <f>IF(LEN(D13)=0,"",ROUND(D13/'4_pielikums_atskaititie'!$C$12,1))</f>
        <v>2.2000000000000002</v>
      </c>
      <c r="K13" s="93">
        <f>IF(LEN(B13)&gt;0,ROUND(E13/'4_pielikums_atskaititie'!$C$17,1),"")</f>
        <v>4.5</v>
      </c>
      <c r="L13" s="94">
        <f t="shared" ref="L13:L19" si="11">IF(LEN(B13)&gt;0,ROUND(C13/$C$7,3),"")</f>
        <v>3.9E-2</v>
      </c>
      <c r="M13" s="94">
        <f t="shared" ref="M13:M19" si="12">IF(LEN(B13)&gt;0,ROUND(D13/$D$7,3),"")</f>
        <v>1.6E-2</v>
      </c>
      <c r="N13" s="95">
        <f t="shared" ref="N13:N19" si="13">IF(LEN(B13)&gt;0,ROUND(E13/$E$7,3),"")</f>
        <v>2.5000000000000001E-2</v>
      </c>
    </row>
    <row r="14" spans="1:18" s="90" customFormat="1" ht="24.75" customHeight="1" x14ac:dyDescent="0.2">
      <c r="A14" s="107">
        <f>IF(LEN(B14)&gt;0,2,"")</f>
        <v>2</v>
      </c>
      <c r="B14" s="108" t="s">
        <v>83</v>
      </c>
      <c r="C14" s="96">
        <v>25</v>
      </c>
      <c r="D14" s="96">
        <v>12</v>
      </c>
      <c r="E14" s="97">
        <f t="shared" si="7"/>
        <v>37</v>
      </c>
      <c r="F14" s="97">
        <f t="shared" si="8"/>
        <v>-13</v>
      </c>
      <c r="G14" s="97">
        <f t="shared" si="9"/>
        <v>48</v>
      </c>
      <c r="H14" s="97">
        <f t="shared" si="10"/>
        <v>-52</v>
      </c>
      <c r="I14" s="97">
        <f>IF(LEN(C14)=0,"",ROUND(C14/'4_pielikums_atskaititie'!$C$7,1))</f>
        <v>0.9</v>
      </c>
      <c r="J14" s="97">
        <f>IF(LEN(D14)=0,"",ROUND(D14/'4_pielikums_atskaititie'!$C$12,1))</f>
        <v>0.9</v>
      </c>
      <c r="K14" s="97">
        <f>IF(LEN(B14)&gt;0,ROUND(E14/'4_pielikums_atskaititie'!$C$17,1),"")</f>
        <v>2.5</v>
      </c>
      <c r="L14" s="98">
        <f t="shared" si="11"/>
        <v>2.4E-2</v>
      </c>
      <c r="M14" s="98">
        <f t="shared" si="12"/>
        <v>7.0000000000000001E-3</v>
      </c>
      <c r="N14" s="99">
        <f t="shared" si="13"/>
        <v>1.2999999999999999E-2</v>
      </c>
    </row>
    <row r="15" spans="1:18" s="90" customFormat="1" ht="24.75" customHeight="1" x14ac:dyDescent="0.2">
      <c r="A15" s="107">
        <f>IF(LEN(B15)&gt;0,3,"")</f>
        <v>3</v>
      </c>
      <c r="B15" s="108" t="s">
        <v>84</v>
      </c>
      <c r="C15" s="96">
        <v>16</v>
      </c>
      <c r="D15" s="96">
        <v>6</v>
      </c>
      <c r="E15" s="97">
        <f t="shared" si="7"/>
        <v>22</v>
      </c>
      <c r="F15" s="97">
        <f t="shared" si="8"/>
        <v>-10</v>
      </c>
      <c r="G15" s="97">
        <f>IF(LEN(D15)=0,"",ROUND(D15*100/C15,1))</f>
        <v>37.5</v>
      </c>
      <c r="H15" s="97">
        <f t="shared" si="10"/>
        <v>-62.5</v>
      </c>
      <c r="I15" s="97">
        <f>IF(LEN(C15)=0,"",ROUND(C15/'4_pielikums_atskaititie'!$C$7,1))</f>
        <v>0.6</v>
      </c>
      <c r="J15" s="97">
        <f>IF(LEN(D15)=0,"",ROUND(D15/'4_pielikums_atskaititie'!$C$12,1))</f>
        <v>0.5</v>
      </c>
      <c r="K15" s="97">
        <f>IF(LEN(B15)&gt;0,ROUND(E15/'4_pielikums_atskaititie'!$C$17,1),"")</f>
        <v>1.5</v>
      </c>
      <c r="L15" s="98">
        <f t="shared" si="11"/>
        <v>1.6E-2</v>
      </c>
      <c r="M15" s="98">
        <f t="shared" si="12"/>
        <v>3.0000000000000001E-3</v>
      </c>
      <c r="N15" s="99">
        <f t="shared" si="13"/>
        <v>8.0000000000000002E-3</v>
      </c>
    </row>
    <row r="16" spans="1:18" s="90" customFormat="1" ht="24.75" customHeight="1" x14ac:dyDescent="0.2">
      <c r="A16" s="107">
        <f>IF(LEN(B16)&gt;0,4,"")</f>
        <v>4</v>
      </c>
      <c r="B16" s="108" t="s">
        <v>85</v>
      </c>
      <c r="C16" s="96">
        <v>4</v>
      </c>
      <c r="D16" s="96">
        <v>17</v>
      </c>
      <c r="E16" s="97">
        <f t="shared" si="7"/>
        <v>21</v>
      </c>
      <c r="F16" s="97">
        <f t="shared" si="8"/>
        <v>13</v>
      </c>
      <c r="G16" s="97">
        <f t="shared" si="9"/>
        <v>425</v>
      </c>
      <c r="H16" s="97">
        <f t="shared" si="10"/>
        <v>325</v>
      </c>
      <c r="I16" s="97">
        <f>IF(LEN(C16)=0,"",ROUND(C16/'4_pielikums_atskaititie'!$C$7,1))</f>
        <v>0.1</v>
      </c>
      <c r="J16" s="97">
        <f>IF(LEN(D16)=0,"",ROUND(D16/'4_pielikums_atskaititie'!$C$12,1))</f>
        <v>1.3</v>
      </c>
      <c r="K16" s="97">
        <f>IF(LEN(B16)&gt;0,ROUND(E16/'4_pielikums_atskaititie'!$C$17,1),"")</f>
        <v>1.4</v>
      </c>
      <c r="L16" s="98">
        <f t="shared" si="11"/>
        <v>4.0000000000000001E-3</v>
      </c>
      <c r="M16" s="98">
        <f t="shared" si="12"/>
        <v>0.01</v>
      </c>
      <c r="N16" s="99">
        <f t="shared" si="13"/>
        <v>8.0000000000000002E-3</v>
      </c>
    </row>
    <row r="17" spans="1:14" s="90" customFormat="1" ht="24.75" customHeight="1" x14ac:dyDescent="0.2">
      <c r="A17" s="107">
        <f>IF(LEN(B17)&gt;0,5,"")</f>
        <v>5</v>
      </c>
      <c r="B17" s="108" t="s">
        <v>86</v>
      </c>
      <c r="C17" s="96">
        <v>15</v>
      </c>
      <c r="D17" s="96">
        <v>2</v>
      </c>
      <c r="E17" s="97">
        <f t="shared" si="7"/>
        <v>17</v>
      </c>
      <c r="F17" s="97">
        <f t="shared" si="8"/>
        <v>-13</v>
      </c>
      <c r="G17" s="97">
        <f t="shared" si="9"/>
        <v>13.3</v>
      </c>
      <c r="H17" s="97">
        <f t="shared" si="10"/>
        <v>-86.7</v>
      </c>
      <c r="I17" s="97">
        <f>IF(LEN(C17)=0,"",ROUND(C17/'4_pielikums_atskaititie'!$C$7,1))</f>
        <v>0.5</v>
      </c>
      <c r="J17" s="97">
        <f>IF(LEN(D17)=0,"",ROUND(D17/'4_pielikums_atskaititie'!$C$12,1))</f>
        <v>0.2</v>
      </c>
      <c r="K17" s="97">
        <f>IF(LEN(B17)&gt;0,ROUND(E17/'4_pielikums_atskaititie'!$C$17,1),"")</f>
        <v>1.1000000000000001</v>
      </c>
      <c r="L17" s="98">
        <f t="shared" si="11"/>
        <v>1.4999999999999999E-2</v>
      </c>
      <c r="M17" s="98">
        <f t="shared" si="12"/>
        <v>1E-3</v>
      </c>
      <c r="N17" s="99">
        <f t="shared" si="13"/>
        <v>6.0000000000000001E-3</v>
      </c>
    </row>
    <row r="18" spans="1:14" s="90" customFormat="1" ht="24.75" customHeight="1" x14ac:dyDescent="0.2">
      <c r="A18" s="107">
        <f>IF(LEN(B18)&gt;0,6,"")</f>
        <v>6</v>
      </c>
      <c r="B18" s="108" t="s">
        <v>87</v>
      </c>
      <c r="C18" s="96">
        <v>10</v>
      </c>
      <c r="D18" s="96">
        <v>0</v>
      </c>
      <c r="E18" s="97">
        <f t="shared" si="7"/>
        <v>10</v>
      </c>
      <c r="F18" s="97">
        <f t="shared" si="8"/>
        <v>-10</v>
      </c>
      <c r="G18" s="97">
        <f t="shared" si="9"/>
        <v>0</v>
      </c>
      <c r="H18" s="97">
        <f t="shared" si="10"/>
        <v>-100</v>
      </c>
      <c r="I18" s="97">
        <f>IF(LEN(C18)=0,"",ROUND(C18/'4_pielikums_atskaititie'!$C$7,1))</f>
        <v>0.4</v>
      </c>
      <c r="J18" s="97">
        <f>IF(LEN(D18)=0,"",ROUND(D18/'4_pielikums_atskaititie'!$C$12,1))</f>
        <v>0</v>
      </c>
      <c r="K18" s="97">
        <f>IF(LEN(B18)&gt;0,ROUND(E18/'4_pielikums_atskaititie'!$C$17,1),"")</f>
        <v>0.7</v>
      </c>
      <c r="L18" s="98">
        <f t="shared" si="11"/>
        <v>0.01</v>
      </c>
      <c r="M18" s="98">
        <f t="shared" si="12"/>
        <v>0</v>
      </c>
      <c r="N18" s="99">
        <f t="shared" si="13"/>
        <v>4.0000000000000001E-3</v>
      </c>
    </row>
    <row r="19" spans="1:14" s="90" customFormat="1" ht="24.75" customHeight="1" x14ac:dyDescent="0.2">
      <c r="A19" s="107">
        <f>IF(LEN(B19)&gt;0,7,"")</f>
        <v>7</v>
      </c>
      <c r="B19" s="108" t="s">
        <v>88</v>
      </c>
      <c r="C19" s="96">
        <v>15</v>
      </c>
      <c r="D19" s="96">
        <v>2</v>
      </c>
      <c r="E19" s="97">
        <f t="shared" si="7"/>
        <v>17</v>
      </c>
      <c r="F19" s="97">
        <f>IF(LEN(C19)=0,"",D19-C19)</f>
        <v>-13</v>
      </c>
      <c r="G19" s="97">
        <f>IF(LEN(D19)=0,"",ROUND(D19*100/C19,1))</f>
        <v>13.3</v>
      </c>
      <c r="H19" s="97">
        <f t="shared" si="10"/>
        <v>-86.7</v>
      </c>
      <c r="I19" s="97">
        <f>IF(LEN(C19)=0,"",ROUND(C19/'4_pielikums_atskaititie'!$C$7,1))</f>
        <v>0.5</v>
      </c>
      <c r="J19" s="97">
        <f>IF(LEN(D19)=0,"",ROUND(D19/'4_pielikums_atskaititie'!$C$12,1))</f>
        <v>0.2</v>
      </c>
      <c r="K19" s="97">
        <f>IF(LEN(B19)&gt;0,ROUND(E19/'4_pielikums_atskaititie'!$C$17,1),"")</f>
        <v>1.1000000000000001</v>
      </c>
      <c r="L19" s="98">
        <f t="shared" si="11"/>
        <v>1.4999999999999999E-2</v>
      </c>
      <c r="M19" s="98">
        <f t="shared" si="12"/>
        <v>1E-3</v>
      </c>
      <c r="N19" s="99">
        <f t="shared" si="13"/>
        <v>6.0000000000000001E-3</v>
      </c>
    </row>
    <row r="20" spans="1:14" s="90" customFormat="1" ht="24.75" customHeight="1" x14ac:dyDescent="0.2">
      <c r="A20" s="107" t="str">
        <f>IF(LEN(B20)&gt;0,8,"")</f>
        <v/>
      </c>
      <c r="B20" s="96"/>
      <c r="C20" s="96"/>
      <c r="D20" s="96"/>
      <c r="E20" s="97" t="str">
        <f>IF(LEN(B20)&gt;0,C20+D20,"")</f>
        <v/>
      </c>
      <c r="F20" s="97" t="str">
        <f t="shared" ref="F20:F27" si="14">IF(LEN(C20)=0,"",D20-C20)</f>
        <v/>
      </c>
      <c r="G20" s="97" t="str">
        <f t="shared" ref="G20:G27" si="15">IF(LEN(D20)=0,"",ROUND(D20*100/C20,1))</f>
        <v/>
      </c>
      <c r="H20" s="97" t="str">
        <f>IF(LEN(D20)=0,"",G20-100)</f>
        <v/>
      </c>
      <c r="I20" s="97" t="str">
        <f>IF(LEN(C20)=0,"",ROUND(C20/'4_pielikums_atskaititie'!$C$7,1))</f>
        <v/>
      </c>
      <c r="J20" s="97" t="str">
        <f>IF(LEN(D20)=0,"",ROUND(D20/'4_pielikums_atskaititie'!$C$12,1))</f>
        <v/>
      </c>
      <c r="K20" s="97" t="str">
        <f>IF(LEN(B20)&gt;0,ROUND(E20/'4_pielikums_atskaititie'!$C$17,1),"")</f>
        <v/>
      </c>
      <c r="L20" s="98" t="str">
        <f>IF(LEN(B20)&gt;0,ROUND(C20/$C$7,3),"")</f>
        <v/>
      </c>
      <c r="M20" s="98" t="str">
        <f>IF(LEN(B20)&gt;0,ROUND(D20/$D$7,3),"")</f>
        <v/>
      </c>
      <c r="N20" s="99" t="str">
        <f>IF(LEN(B20)&gt;0,ROUND(E20/$E$7,3),"")</f>
        <v/>
      </c>
    </row>
    <row r="21" spans="1:14" s="90" customFormat="1" ht="24.75" customHeight="1" x14ac:dyDescent="0.2">
      <c r="A21" s="107" t="str">
        <f>IF(LEN(B21)&gt;0,9,"")</f>
        <v/>
      </c>
      <c r="B21" s="96"/>
      <c r="C21" s="96"/>
      <c r="D21" s="96"/>
      <c r="E21" s="97" t="str">
        <f t="shared" ref="E21:E27" si="16">IF(LEN(B21)&gt;0,C21+D21,"")</f>
        <v/>
      </c>
      <c r="F21" s="97" t="str">
        <f t="shared" si="14"/>
        <v/>
      </c>
      <c r="G21" s="97" t="str">
        <f t="shared" si="15"/>
        <v/>
      </c>
      <c r="H21" s="97" t="str">
        <f t="shared" ref="H21:H27" si="17">IF(LEN(D21)=0,"",G21-100)</f>
        <v/>
      </c>
      <c r="I21" s="97" t="str">
        <f>IF(LEN(C21)=0,"",ROUND(C21/'4_pielikums_atskaititie'!$C$7,1))</f>
        <v/>
      </c>
      <c r="J21" s="97" t="str">
        <f>IF(LEN(D21)=0,"",ROUND(D21/'4_pielikums_atskaititie'!$C$12,1))</f>
        <v/>
      </c>
      <c r="K21" s="97" t="str">
        <f>IF(LEN(B21)&gt;0,ROUND(E21/'4_pielikums_atskaititie'!$C$17,1),"")</f>
        <v/>
      </c>
      <c r="L21" s="98" t="str">
        <f t="shared" ref="L21:L27" si="18">IF(LEN(B21)&gt;0,ROUND(C21/$C$7,3),"")</f>
        <v/>
      </c>
      <c r="M21" s="98" t="str">
        <f t="shared" ref="M21:M27" si="19">IF(LEN(B21)&gt;0,ROUND(D21/$D$7,3),"")</f>
        <v/>
      </c>
      <c r="N21" s="99" t="str">
        <f t="shared" ref="N21:N27" si="20">IF(LEN(B21)&gt;0,ROUND(E21/$E$7,3),"")</f>
        <v/>
      </c>
    </row>
    <row r="22" spans="1:14" s="90" customFormat="1" ht="24.75" customHeight="1" x14ac:dyDescent="0.2">
      <c r="A22" s="107" t="str">
        <f>IF(LEN(B22)&gt;0,10,"")</f>
        <v/>
      </c>
      <c r="B22" s="96"/>
      <c r="C22" s="96"/>
      <c r="D22" s="96"/>
      <c r="E22" s="97" t="str">
        <f t="shared" si="16"/>
        <v/>
      </c>
      <c r="F22" s="97" t="str">
        <f t="shared" si="14"/>
        <v/>
      </c>
      <c r="G22" s="97" t="str">
        <f t="shared" si="15"/>
        <v/>
      </c>
      <c r="H22" s="97" t="str">
        <f t="shared" si="17"/>
        <v/>
      </c>
      <c r="I22" s="97" t="str">
        <f>IF(LEN(C22)=0,"",ROUND(C22/'4_pielikums_atskaititie'!$C$7,1))</f>
        <v/>
      </c>
      <c r="J22" s="97" t="str">
        <f>IF(LEN(D22)=0,"",ROUND(D22/'4_pielikums_atskaititie'!$C$12,1))</f>
        <v/>
      </c>
      <c r="K22" s="97" t="str">
        <f>IF(LEN(B22)&gt;0,ROUND(E22/'4_pielikums_atskaititie'!$C$17,1),"")</f>
        <v/>
      </c>
      <c r="L22" s="98" t="str">
        <f t="shared" si="18"/>
        <v/>
      </c>
      <c r="M22" s="98" t="str">
        <f t="shared" si="19"/>
        <v/>
      </c>
      <c r="N22" s="99" t="str">
        <f t="shared" si="20"/>
        <v/>
      </c>
    </row>
    <row r="23" spans="1:14" s="90" customFormat="1" ht="24.75" customHeight="1" x14ac:dyDescent="0.2">
      <c r="A23" s="107" t="str">
        <f>IF(LEN(B23)&gt;0,11,"")</f>
        <v/>
      </c>
      <c r="B23" s="96"/>
      <c r="C23" s="96"/>
      <c r="D23" s="96"/>
      <c r="E23" s="97" t="str">
        <f t="shared" si="16"/>
        <v/>
      </c>
      <c r="F23" s="97" t="str">
        <f t="shared" si="14"/>
        <v/>
      </c>
      <c r="G23" s="97" t="str">
        <f t="shared" si="15"/>
        <v/>
      </c>
      <c r="H23" s="97" t="str">
        <f t="shared" si="17"/>
        <v/>
      </c>
      <c r="I23" s="97" t="str">
        <f>IF(LEN(C23)=0,"",ROUND(C23/'4_pielikums_atskaititie'!$C$7,1))</f>
        <v/>
      </c>
      <c r="J23" s="97" t="str">
        <f>IF(LEN(D23)=0,"",ROUND(D23/'4_pielikums_atskaititie'!$C$12,1))</f>
        <v/>
      </c>
      <c r="K23" s="97" t="str">
        <f>IF(LEN(B23)&gt;0,ROUND(E23/'4_pielikums_atskaititie'!$C$17,1),"")</f>
        <v/>
      </c>
      <c r="L23" s="98" t="str">
        <f t="shared" si="18"/>
        <v/>
      </c>
      <c r="M23" s="98" t="str">
        <f t="shared" si="19"/>
        <v/>
      </c>
      <c r="N23" s="99" t="str">
        <f t="shared" si="20"/>
        <v/>
      </c>
    </row>
    <row r="24" spans="1:14" s="90" customFormat="1" ht="24.75" customHeight="1" x14ac:dyDescent="0.2">
      <c r="A24" s="107" t="str">
        <f>IF(LEN(B24)&gt;0,12,"")</f>
        <v/>
      </c>
      <c r="B24" s="96"/>
      <c r="C24" s="96"/>
      <c r="D24" s="96"/>
      <c r="E24" s="97" t="str">
        <f t="shared" si="16"/>
        <v/>
      </c>
      <c r="F24" s="97" t="str">
        <f t="shared" si="14"/>
        <v/>
      </c>
      <c r="G24" s="97" t="str">
        <f t="shared" si="15"/>
        <v/>
      </c>
      <c r="H24" s="97" t="str">
        <f t="shared" si="17"/>
        <v/>
      </c>
      <c r="I24" s="97" t="str">
        <f>IF(LEN(C24)=0,"",ROUND(C24/'4_pielikums_atskaititie'!$C$7,1))</f>
        <v/>
      </c>
      <c r="J24" s="97" t="str">
        <f>IF(LEN(D24)=0,"",ROUND(D24/'4_pielikums_atskaititie'!$C$12,1))</f>
        <v/>
      </c>
      <c r="K24" s="97" t="str">
        <f>IF(LEN(B24)&gt;0,ROUND(E24/'4_pielikums_atskaititie'!$C$17,1),"")</f>
        <v/>
      </c>
      <c r="L24" s="98" t="str">
        <f t="shared" si="18"/>
        <v/>
      </c>
      <c r="M24" s="98" t="str">
        <f t="shared" si="19"/>
        <v/>
      </c>
      <c r="N24" s="99" t="str">
        <f t="shared" si="20"/>
        <v/>
      </c>
    </row>
    <row r="25" spans="1:14" s="90" customFormat="1" ht="24.75" customHeight="1" x14ac:dyDescent="0.2">
      <c r="A25" s="107" t="str">
        <f>IF(LEN(B25)&gt;0,13,"")</f>
        <v/>
      </c>
      <c r="B25" s="96"/>
      <c r="C25" s="96"/>
      <c r="D25" s="96"/>
      <c r="E25" s="97" t="str">
        <f t="shared" si="16"/>
        <v/>
      </c>
      <c r="F25" s="97" t="str">
        <f t="shared" si="14"/>
        <v/>
      </c>
      <c r="G25" s="97" t="str">
        <f t="shared" si="15"/>
        <v/>
      </c>
      <c r="H25" s="97" t="str">
        <f t="shared" si="17"/>
        <v/>
      </c>
      <c r="I25" s="97" t="str">
        <f>IF(LEN(C25)=0,"",ROUND(C25/'4_pielikums_atskaititie'!$C$7,1))</f>
        <v/>
      </c>
      <c r="J25" s="97" t="str">
        <f>IF(LEN(D25)=0,"",ROUND(D25/'4_pielikums_atskaititie'!$C$12,1))</f>
        <v/>
      </c>
      <c r="K25" s="97" t="str">
        <f>IF(LEN(B25)&gt;0,ROUND(E25/'4_pielikums_atskaititie'!$C$17,1),"")</f>
        <v/>
      </c>
      <c r="L25" s="98" t="str">
        <f t="shared" si="18"/>
        <v/>
      </c>
      <c r="M25" s="98" t="str">
        <f t="shared" si="19"/>
        <v/>
      </c>
      <c r="N25" s="99" t="str">
        <f t="shared" si="20"/>
        <v/>
      </c>
    </row>
    <row r="26" spans="1:14" s="90" customFormat="1" ht="24.75" customHeight="1" x14ac:dyDescent="0.2">
      <c r="A26" s="107" t="str">
        <f>IF(LEN(B26)&gt;0,14,"")</f>
        <v/>
      </c>
      <c r="B26" s="96"/>
      <c r="C26" s="96"/>
      <c r="D26" s="96"/>
      <c r="E26" s="97" t="str">
        <f t="shared" si="16"/>
        <v/>
      </c>
      <c r="F26" s="97" t="str">
        <f t="shared" si="14"/>
        <v/>
      </c>
      <c r="G26" s="97" t="str">
        <f t="shared" si="15"/>
        <v/>
      </c>
      <c r="H26" s="97" t="str">
        <f t="shared" si="17"/>
        <v/>
      </c>
      <c r="I26" s="97" t="str">
        <f>IF(LEN(C26)=0,"",ROUND(C26/'4_pielikums_atskaititie'!$C$7,1))</f>
        <v/>
      </c>
      <c r="J26" s="97" t="str">
        <f>IF(LEN(D26)=0,"",ROUND(D26/'4_pielikums_atskaititie'!$C$12,1))</f>
        <v/>
      </c>
      <c r="K26" s="97" t="str">
        <f>IF(LEN(B26)&gt;0,ROUND(E26/'4_pielikums_atskaititie'!$C$17,1),"")</f>
        <v/>
      </c>
      <c r="L26" s="98" t="str">
        <f t="shared" si="18"/>
        <v/>
      </c>
      <c r="M26" s="98" t="str">
        <f t="shared" si="19"/>
        <v/>
      </c>
      <c r="N26" s="99" t="str">
        <f t="shared" si="20"/>
        <v/>
      </c>
    </row>
    <row r="27" spans="1:14" s="90" customFormat="1" ht="24.75" customHeight="1" thickBot="1" x14ac:dyDescent="0.25">
      <c r="A27" s="109" t="str">
        <f>IF(LEN(B27)&gt;0,15,"")</f>
        <v/>
      </c>
      <c r="B27" s="110"/>
      <c r="C27" s="110"/>
      <c r="D27" s="110"/>
      <c r="E27" s="111" t="str">
        <f t="shared" si="16"/>
        <v/>
      </c>
      <c r="F27" s="111" t="str">
        <f t="shared" si="14"/>
        <v/>
      </c>
      <c r="G27" s="111" t="str">
        <f t="shared" si="15"/>
        <v/>
      </c>
      <c r="H27" s="111" t="str">
        <f t="shared" si="17"/>
        <v/>
      </c>
      <c r="I27" s="111" t="str">
        <f>IF(LEN(C27)=0,"",ROUND(C27/'4_pielikums_atskaititie'!$C$7,1))</f>
        <v/>
      </c>
      <c r="J27" s="111" t="str">
        <f>IF(LEN(D27)=0,"",ROUND(D27/'4_pielikums_atskaititie'!$C$12,1))</f>
        <v/>
      </c>
      <c r="K27" s="111" t="str">
        <f>IF(LEN(B27)&gt;0,ROUND(E27/'4_pielikums_atskaititie'!$C$17,1),"")</f>
        <v/>
      </c>
      <c r="L27" s="112" t="str">
        <f t="shared" si="18"/>
        <v/>
      </c>
      <c r="M27" s="112" t="str">
        <f t="shared" si="19"/>
        <v/>
      </c>
      <c r="N27" s="113" t="str">
        <f t="shared" si="20"/>
        <v/>
      </c>
    </row>
    <row r="28" spans="1:14" ht="17.25" thickTop="1" x14ac:dyDescent="0.2"/>
  </sheetData>
  <sheetProtection password="CC4D" sheet="1" objects="1" scenarios="1" selectLockedCells="1"/>
  <mergeCells count="30">
    <mergeCell ref="L5:N5"/>
    <mergeCell ref="A8:B8"/>
    <mergeCell ref="A9:B9"/>
    <mergeCell ref="A10:B10"/>
    <mergeCell ref="A11:B11"/>
    <mergeCell ref="H5:H6"/>
    <mergeCell ref="I5:K5"/>
    <mergeCell ref="H7:H8"/>
    <mergeCell ref="I7:I8"/>
    <mergeCell ref="J7:J8"/>
    <mergeCell ref="K7:K8"/>
    <mergeCell ref="L7:L8"/>
    <mergeCell ref="M7:M8"/>
    <mergeCell ref="N7:N8"/>
    <mergeCell ref="A12:B12"/>
    <mergeCell ref="A5:B7"/>
    <mergeCell ref="C5:E5"/>
    <mergeCell ref="F5:F6"/>
    <mergeCell ref="G5:G6"/>
    <mergeCell ref="C7:C8"/>
    <mergeCell ref="D7:D8"/>
    <mergeCell ref="E7:E8"/>
    <mergeCell ref="F7:F8"/>
    <mergeCell ref="G7:G8"/>
    <mergeCell ref="A1:B1"/>
    <mergeCell ref="C1:G1"/>
    <mergeCell ref="A2:B2"/>
    <mergeCell ref="C2:G2"/>
    <mergeCell ref="A3:B3"/>
    <mergeCell ref="C3:G3"/>
  </mergeCells>
  <conditionalFormatting sqref="A13:A27">
    <cfRule type="cellIs" dxfId="0" priority="1" stopIfTrue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4" orientation="landscape" blackAndWhite="1" r:id="rId1"/>
  <headerFooter>
    <oddHeader>&amp;C&amp;"Arial Narrow,Regular"&amp;14Rēzeknes tehnikuma skolotāja darba izvērtējums</oddHead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zoomScaleNormal="100" workbookViewId="0">
      <selection activeCell="C11" sqref="C11:E11"/>
    </sheetView>
  </sheetViews>
  <sheetFormatPr defaultRowHeight="20.25" x14ac:dyDescent="0.3"/>
  <cols>
    <col min="1" max="1" width="43.28515625" style="114" bestFit="1" customWidth="1"/>
    <col min="2" max="2" width="12.140625" style="114" customWidth="1"/>
    <col min="3" max="3" width="12.5703125" style="119" customWidth="1"/>
    <col min="4" max="16384" width="9.140625" style="115"/>
  </cols>
  <sheetData>
    <row r="1" spans="1:6" x14ac:dyDescent="0.3">
      <c r="A1" s="114" t="str">
        <f>'1_dati'!A2</f>
        <v>Mācību gads</v>
      </c>
      <c r="B1" s="200" t="str">
        <f>'1_dati'!B2</f>
        <v xml:space="preserve">2019./2020. </v>
      </c>
      <c r="C1" s="200"/>
      <c r="D1" s="200"/>
      <c r="E1" s="200"/>
    </row>
    <row r="2" spans="1:6" x14ac:dyDescent="0.3">
      <c r="A2" s="114" t="str">
        <f>'1_dati'!A3</f>
        <v>Audzināmā grupa</v>
      </c>
      <c r="B2" s="222" t="str">
        <f>'1_dati'!B3</f>
        <v>2. Bc</v>
      </c>
      <c r="C2" s="222"/>
      <c r="D2" s="222"/>
      <c r="E2" s="222"/>
      <c r="F2" s="116"/>
    </row>
    <row r="3" spans="1:6" x14ac:dyDescent="0.3">
      <c r="A3" s="114" t="str">
        <f>'1_dati'!A1</f>
        <v>Skolotāja vārds, uzvārds</v>
      </c>
      <c r="B3" s="200" t="str">
        <f>'1_dati'!B1</f>
        <v>Zane Lapa</v>
      </c>
      <c r="C3" s="200"/>
      <c r="D3" s="200"/>
      <c r="E3" s="200"/>
      <c r="F3" s="90"/>
    </row>
    <row r="4" spans="1:6" s="118" customFormat="1" ht="25.5" customHeight="1" thickBot="1" x14ac:dyDescent="0.35">
      <c r="A4" s="223" t="s">
        <v>52</v>
      </c>
      <c r="B4" s="223"/>
      <c r="C4" s="117"/>
    </row>
    <row r="5" spans="1:6" s="118" customFormat="1" ht="25.5" customHeight="1" thickTop="1" x14ac:dyDescent="0.3">
      <c r="A5" s="224" t="s">
        <v>89</v>
      </c>
      <c r="B5" s="225"/>
      <c r="C5" s="226">
        <v>30</v>
      </c>
      <c r="D5" s="226"/>
      <c r="E5" s="227"/>
    </row>
    <row r="6" spans="1:6" s="118" customFormat="1" ht="25.5" customHeight="1" x14ac:dyDescent="0.3">
      <c r="A6" s="228" t="s">
        <v>90</v>
      </c>
      <c r="B6" s="229"/>
      <c r="C6" s="232">
        <v>26</v>
      </c>
      <c r="D6" s="232"/>
      <c r="E6" s="233"/>
    </row>
    <row r="7" spans="1:6" s="118" customFormat="1" ht="25.5" customHeight="1" x14ac:dyDescent="0.3">
      <c r="A7" s="228" t="s">
        <v>91</v>
      </c>
      <c r="B7" s="229"/>
      <c r="C7" s="230">
        <f>(C5+C6)/2</f>
        <v>28</v>
      </c>
      <c r="D7" s="230"/>
      <c r="E7" s="231"/>
    </row>
    <row r="8" spans="1:6" ht="25.5" customHeight="1" thickBot="1" x14ac:dyDescent="0.35">
      <c r="A8" s="234" t="s">
        <v>92</v>
      </c>
      <c r="B8" s="235"/>
      <c r="C8" s="236">
        <f>ROUND((C5-C6)/C5,3)</f>
        <v>0.13300000000000001</v>
      </c>
      <c r="D8" s="236"/>
      <c r="E8" s="237"/>
    </row>
    <row r="9" spans="1:6" ht="25.5" customHeight="1" thickTop="1" thickBot="1" x14ac:dyDescent="0.35">
      <c r="A9" s="223" t="s">
        <v>53</v>
      </c>
      <c r="B9" s="223"/>
    </row>
    <row r="10" spans="1:6" ht="25.5" customHeight="1" thickTop="1" x14ac:dyDescent="0.3">
      <c r="A10" s="224" t="s">
        <v>89</v>
      </c>
      <c r="B10" s="225"/>
      <c r="C10" s="238">
        <f>C6</f>
        <v>26</v>
      </c>
      <c r="D10" s="238"/>
      <c r="E10" s="239"/>
    </row>
    <row r="11" spans="1:6" ht="25.5" customHeight="1" x14ac:dyDescent="0.3">
      <c r="A11" s="228" t="s">
        <v>90</v>
      </c>
      <c r="B11" s="229"/>
      <c r="C11" s="232"/>
      <c r="D11" s="232"/>
      <c r="E11" s="233"/>
    </row>
    <row r="12" spans="1:6" ht="25.5" customHeight="1" x14ac:dyDescent="0.3">
      <c r="A12" s="228" t="s">
        <v>93</v>
      </c>
      <c r="B12" s="229"/>
      <c r="C12" s="230">
        <f>(C10+C11)/2</f>
        <v>13</v>
      </c>
      <c r="D12" s="230"/>
      <c r="E12" s="231"/>
    </row>
    <row r="13" spans="1:6" ht="25.5" customHeight="1" thickBot="1" x14ac:dyDescent="0.35">
      <c r="A13" s="234" t="s">
        <v>94</v>
      </c>
      <c r="B13" s="235"/>
      <c r="C13" s="236">
        <f>ROUND((C10-C11)/C10,3)</f>
        <v>1</v>
      </c>
      <c r="D13" s="236"/>
      <c r="E13" s="237"/>
    </row>
    <row r="14" spans="1:6" ht="25.5" customHeight="1" thickTop="1" thickBot="1" x14ac:dyDescent="0.35">
      <c r="A14" s="223" t="s">
        <v>47</v>
      </c>
      <c r="B14" s="223"/>
      <c r="C14" s="120"/>
    </row>
    <row r="15" spans="1:6" ht="25.5" customHeight="1" thickTop="1" x14ac:dyDescent="0.3">
      <c r="A15" s="224" t="s">
        <v>95</v>
      </c>
      <c r="B15" s="225"/>
      <c r="C15" s="238">
        <f>C5</f>
        <v>30</v>
      </c>
      <c r="D15" s="238"/>
      <c r="E15" s="239"/>
    </row>
    <row r="16" spans="1:6" ht="25.5" customHeight="1" x14ac:dyDescent="0.3">
      <c r="A16" s="228" t="s">
        <v>96</v>
      </c>
      <c r="B16" s="229"/>
      <c r="C16" s="230">
        <f>C11</f>
        <v>0</v>
      </c>
      <c r="D16" s="230"/>
      <c r="E16" s="231"/>
    </row>
    <row r="17" spans="1:5" ht="25.5" customHeight="1" x14ac:dyDescent="0.3">
      <c r="A17" s="228" t="s">
        <v>97</v>
      </c>
      <c r="B17" s="229"/>
      <c r="C17" s="230">
        <f>(C15+C16)/2</f>
        <v>15</v>
      </c>
      <c r="D17" s="230"/>
      <c r="E17" s="231"/>
    </row>
    <row r="18" spans="1:5" ht="25.5" customHeight="1" thickBot="1" x14ac:dyDescent="0.35">
      <c r="A18" s="234" t="s">
        <v>98</v>
      </c>
      <c r="B18" s="235"/>
      <c r="C18" s="236">
        <f>ROUND((C15-C16)/C15,3)</f>
        <v>1</v>
      </c>
      <c r="D18" s="236"/>
      <c r="E18" s="237"/>
    </row>
    <row r="19" spans="1:5" ht="21" thickTop="1" x14ac:dyDescent="0.3"/>
  </sheetData>
  <sheetProtection password="CC4D" sheet="1" objects="1" scenarios="1" selectLockedCells="1"/>
  <mergeCells count="30">
    <mergeCell ref="A17:B17"/>
    <mergeCell ref="C17:E17"/>
    <mergeCell ref="A18:B18"/>
    <mergeCell ref="C18:E18"/>
    <mergeCell ref="A13:B13"/>
    <mergeCell ref="C13:E13"/>
    <mergeCell ref="A14:B14"/>
    <mergeCell ref="A15:B15"/>
    <mergeCell ref="C15:E15"/>
    <mergeCell ref="A16:B16"/>
    <mergeCell ref="C16:E16"/>
    <mergeCell ref="A12:B12"/>
    <mergeCell ref="C12:E12"/>
    <mergeCell ref="A6:B6"/>
    <mergeCell ref="C6:E6"/>
    <mergeCell ref="A7:B7"/>
    <mergeCell ref="C7:E7"/>
    <mergeCell ref="A8:B8"/>
    <mergeCell ref="C8:E8"/>
    <mergeCell ref="A9:B9"/>
    <mergeCell ref="A10:B10"/>
    <mergeCell ref="C10:E10"/>
    <mergeCell ref="A11:B11"/>
    <mergeCell ref="C11:E11"/>
    <mergeCell ref="B1:E1"/>
    <mergeCell ref="B2:E2"/>
    <mergeCell ref="B3:E3"/>
    <mergeCell ref="A4:B4"/>
    <mergeCell ref="A5:B5"/>
    <mergeCell ref="C5:E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blackAndWhite="1" r:id="rId1"/>
  <headerFooter>
    <oddHeader>&amp;C&amp;"Arial Narrow,Regular"&amp;14Rēzeknes tehnikuma skolotāja darba izvērtējums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Darblapas</vt:lpstr>
      </vt:variant>
      <vt:variant>
        <vt:i4>9</vt:i4>
      </vt:variant>
      <vt:variant>
        <vt:lpstr>Diagrammas</vt:lpstr>
      </vt:variant>
      <vt:variant>
        <vt:i4>3</vt:i4>
      </vt:variant>
      <vt:variant>
        <vt:lpstr>Diapazoni ar nosaukumiem</vt:lpstr>
      </vt:variant>
      <vt:variant>
        <vt:i4>8</vt:i4>
      </vt:variant>
    </vt:vector>
  </HeadingPairs>
  <TitlesOfParts>
    <vt:vector size="20" baseType="lpstr">
      <vt:lpstr>1_dati</vt:lpstr>
      <vt:lpstr>MĀC.PR-1.pusg</vt:lpstr>
      <vt:lpstr>Māc.PR-2.pusg.</vt:lpstr>
      <vt:lpstr>KOPĀ_dati</vt:lpstr>
      <vt:lpstr>2.PIELIKUMS_sekmība</vt:lpstr>
      <vt:lpstr>3.pielik_AUDZIN_gr_izaugsme</vt:lpstr>
      <vt:lpstr>1</vt:lpstr>
      <vt:lpstr>AUDZIN_gr_kavējumi</vt:lpstr>
      <vt:lpstr>4_pielikums_atskaititie</vt:lpstr>
      <vt:lpstr>D_I</vt:lpstr>
      <vt:lpstr>D_II</vt:lpstr>
      <vt:lpstr>D_KOPĀ</vt:lpstr>
      <vt:lpstr>'2.PIELIKUMS_sekmība'!Drukas_apgabals</vt:lpstr>
      <vt:lpstr>'3.pielik_AUDZIN_gr_izaugsme'!Drukas_apgabals</vt:lpstr>
      <vt:lpstr>AUDZIN_gr_kavējumi!Drukas_apgabals</vt:lpstr>
      <vt:lpstr>'MĀC.PR-1.pusg'!Drukas_apgabals</vt:lpstr>
      <vt:lpstr>'Māc.PR-2.pusg.'!Drukas_apgabals</vt:lpstr>
      <vt:lpstr>PrintArea_atskaitijumi</vt:lpstr>
      <vt:lpstr>PrintArea2</vt:lpstr>
      <vt:lpstr>printArea3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Inguna</dc:creator>
  <cp:lastModifiedBy>Kristine Pavelkovska</cp:lastModifiedBy>
  <cp:lastPrinted>2016-05-27T13:55:08Z</cp:lastPrinted>
  <dcterms:created xsi:type="dcterms:W3CDTF">2013-06-08T19:36:16Z</dcterms:created>
  <dcterms:modified xsi:type="dcterms:W3CDTF">2020-06-19T11:02:20Z</dcterms:modified>
</cp:coreProperties>
</file>